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105" windowWidth="15600" windowHeight="9975" tabRatio="955"/>
  </bookViews>
  <sheets>
    <sheet name="Итоговый расчет" sheetId="1" r:id="rId1"/>
    <sheet name="Публикации" sheetId="2" r:id="rId2"/>
    <sheet name="Цитируемость" sheetId="18" r:id="rId3"/>
    <sheet name=" Монографии и учебники" sheetId="4" r:id="rId4"/>
    <sheet name="Конференции" sheetId="5" r:id="rId5"/>
    <sheet name="Патенты" sheetId="6" r:id="rId6"/>
    <sheet name="Научное руководство" sheetId="9" r:id="rId7"/>
    <sheet name="Привлечение внебюджетн. средств" sheetId="10" r:id="rId8"/>
    <sheet name="Выступления в СМИ" sheetId="16" r:id="rId9"/>
    <sheet name="Опытно-экспериментальная" sheetId="15" r:id="rId10"/>
    <sheet name="Образоват. деятельность" sheetId="7" r:id="rId11"/>
    <sheet name="Награды" sheetId="13" r:id="rId12"/>
    <sheet name="Защита диссертаций" sheetId="17" r:id="rId13"/>
  </sheets>
  <calcPr calcId="125725"/>
</workbook>
</file>

<file path=xl/calcChain.xml><?xml version="1.0" encoding="utf-8"?>
<calcChain xmlns="http://schemas.openxmlformats.org/spreadsheetml/2006/main">
  <c r="G47" i="5"/>
  <c r="G48"/>
  <c r="G49"/>
  <c r="G50"/>
  <c r="G51"/>
  <c r="G52"/>
  <c r="G53"/>
  <c r="G54"/>
  <c r="G55"/>
  <c r="G56"/>
  <c r="G57"/>
  <c r="G58"/>
  <c r="G59"/>
  <c r="G60"/>
  <c r="G61"/>
  <c r="G62"/>
  <c r="G63"/>
  <c r="G46"/>
  <c r="E64"/>
  <c r="C28" i="1" s="1"/>
  <c r="F48" i="5"/>
  <c r="F49"/>
  <c r="F50"/>
  <c r="F51"/>
  <c r="F52"/>
  <c r="F53"/>
  <c r="F54"/>
  <c r="F55"/>
  <c r="F56"/>
  <c r="F57"/>
  <c r="F58"/>
  <c r="F59"/>
  <c r="F60"/>
  <c r="F61"/>
  <c r="F62"/>
  <c r="F63"/>
  <c r="F47"/>
  <c r="F46"/>
  <c r="F64" s="1"/>
  <c r="D28" i="1" s="1"/>
  <c r="F22" i="4"/>
  <c r="F8"/>
  <c r="F10"/>
  <c r="H14"/>
  <c r="H26"/>
  <c r="F27"/>
  <c r="G43"/>
  <c r="F11"/>
  <c r="I41"/>
  <c r="G55" l="1"/>
  <c r="C51" i="1"/>
  <c r="C52"/>
  <c r="C53"/>
  <c r="C50"/>
  <c r="G11" i="17"/>
  <c r="D52" i="1" s="1"/>
  <c r="G10" i="17"/>
  <c r="D51" i="1" s="1"/>
  <c r="G12" i="17"/>
  <c r="D53" i="1" s="1"/>
  <c r="G9" i="17"/>
  <c r="D50" i="1" s="1"/>
  <c r="B49" i="7"/>
  <c r="C46" i="1" s="1"/>
  <c r="F37" i="7"/>
  <c r="B32"/>
  <c r="C45" i="1" s="1"/>
  <c r="B22" i="7"/>
  <c r="C44" i="1" s="1"/>
  <c r="F48" i="7"/>
  <c r="F47"/>
  <c r="F46"/>
  <c r="F45"/>
  <c r="F44"/>
  <c r="F43"/>
  <c r="F42"/>
  <c r="F41"/>
  <c r="F40"/>
  <c r="F39"/>
  <c r="F38"/>
  <c r="E31"/>
  <c r="E30"/>
  <c r="E29"/>
  <c r="E28"/>
  <c r="E27"/>
  <c r="E11"/>
  <c r="E12"/>
  <c r="E13"/>
  <c r="E14"/>
  <c r="E15"/>
  <c r="E16"/>
  <c r="E17"/>
  <c r="E18"/>
  <c r="E19"/>
  <c r="E20"/>
  <c r="E21"/>
  <c r="E10"/>
  <c r="G38" i="4"/>
  <c r="I38" s="1"/>
  <c r="G39"/>
  <c r="I39"/>
  <c r="G40"/>
  <c r="I40"/>
  <c r="G41"/>
  <c r="G42"/>
  <c r="I42"/>
  <c r="I43"/>
  <c r="G44"/>
  <c r="I44"/>
  <c r="G45"/>
  <c r="I45"/>
  <c r="G46"/>
  <c r="I46"/>
  <c r="G47"/>
  <c r="I47"/>
  <c r="B48"/>
  <c r="C20" i="1" s="1"/>
  <c r="C17" s="1"/>
  <c r="G52" i="4"/>
  <c r="I52" s="1"/>
  <c r="G53"/>
  <c r="I53"/>
  <c r="G54"/>
  <c r="I54"/>
  <c r="I55"/>
  <c r="H62" s="1"/>
  <c r="G56"/>
  <c r="I56"/>
  <c r="G57"/>
  <c r="I57"/>
  <c r="G58"/>
  <c r="I58"/>
  <c r="G59"/>
  <c r="I59"/>
  <c r="G60"/>
  <c r="I60"/>
  <c r="G61"/>
  <c r="I61"/>
  <c r="B62"/>
  <c r="F25" i="2"/>
  <c r="F26"/>
  <c r="F27"/>
  <c r="F28"/>
  <c r="F29"/>
  <c r="F30"/>
  <c r="F31"/>
  <c r="F32"/>
  <c r="F33"/>
  <c r="F34"/>
  <c r="C35"/>
  <c r="F23" i="4"/>
  <c r="F24"/>
  <c r="F25"/>
  <c r="F26"/>
  <c r="F28"/>
  <c r="F29"/>
  <c r="F30"/>
  <c r="F31"/>
  <c r="F9"/>
  <c r="F12"/>
  <c r="F13"/>
  <c r="F14"/>
  <c r="F15"/>
  <c r="F16"/>
  <c r="F17"/>
  <c r="F10" i="9"/>
  <c r="B45" i="6"/>
  <c r="E44"/>
  <c r="E43"/>
  <c r="E42"/>
  <c r="E41"/>
  <c r="E40"/>
  <c r="E39"/>
  <c r="E38"/>
  <c r="E37"/>
  <c r="E36"/>
  <c r="E45" s="1"/>
  <c r="B31"/>
  <c r="C31" i="1" s="1"/>
  <c r="E30" i="6"/>
  <c r="E29"/>
  <c r="E28"/>
  <c r="E27"/>
  <c r="E26"/>
  <c r="E25"/>
  <c r="E24"/>
  <c r="E23"/>
  <c r="E22"/>
  <c r="D29" i="1"/>
  <c r="C29"/>
  <c r="E61" i="10"/>
  <c r="E44"/>
  <c r="E45"/>
  <c r="E46"/>
  <c r="E47"/>
  <c r="E48"/>
  <c r="E49"/>
  <c r="E50"/>
  <c r="E51"/>
  <c r="E52"/>
  <c r="E53"/>
  <c r="E54"/>
  <c r="E55"/>
  <c r="E26"/>
  <c r="E27"/>
  <c r="E28"/>
  <c r="E29"/>
  <c r="E30"/>
  <c r="E31"/>
  <c r="E32"/>
  <c r="E33"/>
  <c r="E34"/>
  <c r="E35"/>
  <c r="E36"/>
  <c r="E25"/>
  <c r="E9"/>
  <c r="E10"/>
  <c r="E11"/>
  <c r="E12"/>
  <c r="E13"/>
  <c r="E14"/>
  <c r="E15"/>
  <c r="E16"/>
  <c r="E17"/>
  <c r="E18"/>
  <c r="E19"/>
  <c r="E8"/>
  <c r="B20" i="9"/>
  <c r="C33" i="1" s="1"/>
  <c r="D47" i="5"/>
  <c r="D48"/>
  <c r="D49"/>
  <c r="D50"/>
  <c r="D51"/>
  <c r="D52"/>
  <c r="D53"/>
  <c r="D54"/>
  <c r="D55"/>
  <c r="D56"/>
  <c r="D57"/>
  <c r="D58"/>
  <c r="D59"/>
  <c r="D60"/>
  <c r="D61"/>
  <c r="D62"/>
  <c r="D63"/>
  <c r="D46"/>
  <c r="H23"/>
  <c r="H24"/>
  <c r="H25"/>
  <c r="H26"/>
  <c r="H27"/>
  <c r="H28"/>
  <c r="H29"/>
  <c r="H30"/>
  <c r="H31"/>
  <c r="H32"/>
  <c r="H33"/>
  <c r="H34"/>
  <c r="H35"/>
  <c r="H36"/>
  <c r="H37"/>
  <c r="H38"/>
  <c r="F23"/>
  <c r="F24"/>
  <c r="F25"/>
  <c r="F26"/>
  <c r="F27"/>
  <c r="F28"/>
  <c r="F29"/>
  <c r="F30"/>
  <c r="F31"/>
  <c r="F32"/>
  <c r="F33"/>
  <c r="F34"/>
  <c r="F35"/>
  <c r="F36"/>
  <c r="F37"/>
  <c r="F38"/>
  <c r="D23"/>
  <c r="D24"/>
  <c r="D25"/>
  <c r="I25" s="1"/>
  <c r="D26"/>
  <c r="D27"/>
  <c r="D28"/>
  <c r="I28" s="1"/>
  <c r="D29"/>
  <c r="D30"/>
  <c r="D31"/>
  <c r="D32"/>
  <c r="I32" s="1"/>
  <c r="D33"/>
  <c r="I33" s="1"/>
  <c r="D34"/>
  <c r="D35"/>
  <c r="D36"/>
  <c r="I36" s="1"/>
  <c r="D37"/>
  <c r="D38"/>
  <c r="H22"/>
  <c r="F22"/>
  <c r="D22"/>
  <c r="E10"/>
  <c r="E11"/>
  <c r="E12"/>
  <c r="E13"/>
  <c r="E14"/>
  <c r="E9"/>
  <c r="B15"/>
  <c r="C23" i="1" s="1"/>
  <c r="C21"/>
  <c r="H22" i="4"/>
  <c r="H8"/>
  <c r="H9"/>
  <c r="H10"/>
  <c r="H11"/>
  <c r="H12"/>
  <c r="H13"/>
  <c r="H15"/>
  <c r="H16"/>
  <c r="H17"/>
  <c r="B32"/>
  <c r="C19" i="1" s="1"/>
  <c r="H31" i="4"/>
  <c r="H30"/>
  <c r="H29"/>
  <c r="H28"/>
  <c r="H27"/>
  <c r="H25"/>
  <c r="H24"/>
  <c r="H23"/>
  <c r="D26" i="18"/>
  <c r="D28" s="1"/>
  <c r="D13"/>
  <c r="D15" s="1"/>
  <c r="C15" i="1" s="1"/>
  <c r="G8" i="2"/>
  <c r="G9"/>
  <c r="G10"/>
  <c r="G11"/>
  <c r="G12"/>
  <c r="G13"/>
  <c r="G14"/>
  <c r="G15"/>
  <c r="G16"/>
  <c r="G17"/>
  <c r="C3" i="1"/>
  <c r="F17" i="16"/>
  <c r="F18"/>
  <c r="F19"/>
  <c r="F20"/>
  <c r="F21"/>
  <c r="F22"/>
  <c r="F23"/>
  <c r="F22" i="13"/>
  <c r="F21"/>
  <c r="F20"/>
  <c r="F19"/>
  <c r="F18"/>
  <c r="F17"/>
  <c r="F16"/>
  <c r="E62" i="10"/>
  <c r="E63"/>
  <c r="E64"/>
  <c r="E65"/>
  <c r="E66"/>
  <c r="E67"/>
  <c r="E68"/>
  <c r="E69"/>
  <c r="E70"/>
  <c r="E71"/>
  <c r="E72"/>
  <c r="F11" i="9"/>
  <c r="F12"/>
  <c r="F13"/>
  <c r="F14"/>
  <c r="F15"/>
  <c r="F16"/>
  <c r="F17"/>
  <c r="F18"/>
  <c r="F19"/>
  <c r="I37" i="5"/>
  <c r="D13" i="17"/>
  <c r="C49" i="1" s="1"/>
  <c r="D25" i="16"/>
  <c r="C39" i="1" s="1"/>
  <c r="F24" i="16"/>
  <c r="F16"/>
  <c r="F15"/>
  <c r="F14"/>
  <c r="F13"/>
  <c r="F12"/>
  <c r="F11"/>
  <c r="F10"/>
  <c r="F9"/>
  <c r="C22" i="15"/>
  <c r="C42" i="1" s="1"/>
  <c r="E21" i="15"/>
  <c r="E20"/>
  <c r="E19"/>
  <c r="E18"/>
  <c r="E17"/>
  <c r="C13"/>
  <c r="C41" i="1" s="1"/>
  <c r="E8" i="15"/>
  <c r="D23" i="13"/>
  <c r="C48" i="1" s="1"/>
  <c r="C47" s="1"/>
  <c r="F15" i="13"/>
  <c r="F14"/>
  <c r="F13"/>
  <c r="F12"/>
  <c r="F11"/>
  <c r="F10"/>
  <c r="F9"/>
  <c r="F8"/>
  <c r="E12" i="15"/>
  <c r="E11"/>
  <c r="E10"/>
  <c r="E9"/>
  <c r="E8" i="6"/>
  <c r="C73" i="10"/>
  <c r="C38" i="1" s="1"/>
  <c r="C56" i="10"/>
  <c r="C37" i="1" s="1"/>
  <c r="C37" i="10"/>
  <c r="C36" i="1" s="1"/>
  <c r="C20" i="10"/>
  <c r="C35" i="1" s="1"/>
  <c r="E9" i="6"/>
  <c r="E10"/>
  <c r="E11"/>
  <c r="E12"/>
  <c r="E13"/>
  <c r="E14"/>
  <c r="E15"/>
  <c r="E16"/>
  <c r="B17"/>
  <c r="C30" i="1" s="1"/>
  <c r="B18" i="4"/>
  <c r="C18" i="1" s="1"/>
  <c r="E39" i="5"/>
  <c r="C25" i="1" s="1"/>
  <c r="G39" i="5"/>
  <c r="C26" i="1" s="1"/>
  <c r="C39" i="5"/>
  <c r="C24" i="1" s="1"/>
  <c r="C64" i="5"/>
  <c r="C27" i="1" s="1"/>
  <c r="C13"/>
  <c r="I24" i="5"/>
  <c r="I29"/>
  <c r="C18" i="2"/>
  <c r="C12" i="1" s="1"/>
  <c r="F49" i="7" l="1"/>
  <c r="D46" i="1" s="1"/>
  <c r="H48" i="4"/>
  <c r="F35" i="2"/>
  <c r="D13" i="1" s="1"/>
  <c r="C32"/>
  <c r="E32" i="7"/>
  <c r="D45" i="1" s="1"/>
  <c r="I48" i="4"/>
  <c r="D20" i="1" s="1"/>
  <c r="D17" s="1"/>
  <c r="G28" s="1"/>
  <c r="I62" i="4"/>
  <c r="D21" i="1" s="1"/>
  <c r="E31" i="6"/>
  <c r="E73" i="10"/>
  <c r="D38" i="1" s="1"/>
  <c r="E56" i="10"/>
  <c r="D37" i="1" s="1"/>
  <c r="C11"/>
  <c r="I38" i="5"/>
  <c r="I26"/>
  <c r="I30"/>
  <c r="I34"/>
  <c r="I27"/>
  <c r="I23"/>
  <c r="I31"/>
  <c r="I35"/>
  <c r="I22"/>
  <c r="E15"/>
  <c r="D23" i="1" s="1"/>
  <c r="G32" i="4"/>
  <c r="H32"/>
  <c r="D19" i="1" s="1"/>
  <c r="C16"/>
  <c r="C14" s="1"/>
  <c r="D16"/>
  <c r="D15"/>
  <c r="F25" i="16"/>
  <c r="D39" i="1" s="1"/>
  <c r="H18" i="4"/>
  <c r="D18" i="1" s="1"/>
  <c r="G18" i="4"/>
  <c r="D39" i="5"/>
  <c r="D24" i="1" s="1"/>
  <c r="E20" i="10"/>
  <c r="D35" i="1" s="1"/>
  <c r="E37" i="10"/>
  <c r="D36" i="1" s="1"/>
  <c r="E13" i="15"/>
  <c r="D41" i="1" s="1"/>
  <c r="C40"/>
  <c r="E22" i="15"/>
  <c r="D42" i="1" s="1"/>
  <c r="F23" i="13"/>
  <c r="D48" i="1" s="1"/>
  <c r="D47" s="1"/>
  <c r="E22" i="7"/>
  <c r="D44" i="1" s="1"/>
  <c r="C34"/>
  <c r="F20" i="9"/>
  <c r="D33" i="1" s="1"/>
  <c r="D64" i="5"/>
  <c r="G18" i="2"/>
  <c r="D12" i="1" s="1"/>
  <c r="H39" i="5"/>
  <c r="D26" i="1" s="1"/>
  <c r="G13" i="17"/>
  <c r="D49" i="1" s="1"/>
  <c r="E17" i="6"/>
  <c r="D30" i="1" s="1"/>
  <c r="F39" i="5"/>
  <c r="D25" i="1" s="1"/>
  <c r="C22"/>
  <c r="D27" l="1"/>
  <c r="D22" s="1"/>
  <c r="G64" i="5"/>
  <c r="D31" i="1"/>
  <c r="D32"/>
  <c r="D14"/>
  <c r="I39" i="5"/>
  <c r="D34" i="1"/>
  <c r="D40"/>
  <c r="D11"/>
  <c r="D54" l="1"/>
  <c r="C54"/>
  <c r="C56" l="1"/>
  <c r="C58" s="1"/>
  <c r="C59" l="1"/>
  <c r="C61" s="1"/>
  <c r="C57"/>
</calcChain>
</file>

<file path=xl/sharedStrings.xml><?xml version="1.0" encoding="utf-8"?>
<sst xmlns="http://schemas.openxmlformats.org/spreadsheetml/2006/main" count="386" uniqueCount="222">
  <si>
    <t>количество статей</t>
  </si>
  <si>
    <t>кол-во авторов</t>
  </si>
  <si>
    <t>итоговый балл</t>
  </si>
  <si>
    <t>Наименование журнала (Название, год, номер)</t>
  </si>
  <si>
    <t>коэффициент значимости</t>
  </si>
  <si>
    <t>№</t>
  </si>
  <si>
    <t>ИТОГО</t>
  </si>
  <si>
    <t>Импакт-фактор журнала*</t>
  </si>
  <si>
    <t>Для каждой публикации заполняется отдельная строка</t>
  </si>
  <si>
    <t>Все светлые столбцы одной строки обязательны для заполнения</t>
  </si>
  <si>
    <t>Наименования критерия</t>
  </si>
  <si>
    <t>ФИО</t>
  </si>
  <si>
    <t xml:space="preserve">должность </t>
  </si>
  <si>
    <t>кол-во</t>
  </si>
  <si>
    <t>Научное руководство</t>
  </si>
  <si>
    <t>Опытно-экспериментальная работа</t>
  </si>
  <si>
    <t>Привлечение внебюджетных средств на проведение НИР (или НИОКР)</t>
  </si>
  <si>
    <t>Участие в  НИР с внешним финансированием (международные гранты, контракты)</t>
  </si>
  <si>
    <t>Выступление в СМИ</t>
  </si>
  <si>
    <t>Наименование монографии</t>
  </si>
  <si>
    <t>кол-во а.л.</t>
  </si>
  <si>
    <t>коэфф-т*</t>
  </si>
  <si>
    <t>Балл</t>
  </si>
  <si>
    <t>Наименование мероприятия</t>
  </si>
  <si>
    <t>стендовый доклад</t>
  </si>
  <si>
    <t>устный доклад</t>
  </si>
  <si>
    <t>приглашенный доклад</t>
  </si>
  <si>
    <t>Публикации</t>
  </si>
  <si>
    <t>Наименование патента</t>
  </si>
  <si>
    <t>Работы в  области интеграции науки и образования</t>
  </si>
  <si>
    <t>коэффициент</t>
  </si>
  <si>
    <t>Получение патентов</t>
  </si>
  <si>
    <t>Название проекта/договора</t>
  </si>
  <si>
    <t>Руководитель работ</t>
  </si>
  <si>
    <t xml:space="preserve"> балл</t>
  </si>
  <si>
    <t>Организация,  финасирующая проект</t>
  </si>
  <si>
    <t>общая сумма проекта</t>
  </si>
  <si>
    <t>Участие* в проектах с внебюджетным финансированием (российские источники финансирования)</t>
  </si>
  <si>
    <t>Руководство* проектами с внебюджетным финансированием (российские источники финансирования)</t>
  </si>
  <si>
    <t>Участие* в проектах с внебюджетным финансированием (зарубежные источники финансирования)</t>
  </si>
  <si>
    <t>Руководство* проектами с внебюджетным финансированием (зарубежные источники финансирования)</t>
  </si>
  <si>
    <t>год присуждения</t>
  </si>
  <si>
    <t>Дата заполнения</t>
  </si>
  <si>
    <t>Название площадки</t>
  </si>
  <si>
    <t>Научное руководство НИР с внешним финансированием (международные гранты, контракты)</t>
  </si>
  <si>
    <t>Научное руководство НИР с внешним финансированием (российские гранты, контракты)</t>
  </si>
  <si>
    <t>Награды</t>
  </si>
  <si>
    <t>Получение премий Правительства РФ, Президента и пр.</t>
  </si>
  <si>
    <t>Выступления в СМИ*</t>
  </si>
  <si>
    <t>наименование СМИ, дата выпуска (выхода в печать)</t>
  </si>
  <si>
    <t>Наименование материалов (название статьи, видеосюжета)</t>
  </si>
  <si>
    <t>Защита к диссертаций</t>
  </si>
  <si>
    <t>Защита докторских, кандидатских диссертаций</t>
  </si>
  <si>
    <t>* Руководитель проекта НЕ ЗАПОЛНЯЕТ данные о себе как об участнике</t>
  </si>
  <si>
    <t>*Перечень ведущих российских журналов и изданий, выпускаемых в Российской Федерации, в которых должны быть опубликованы основные научные результаты диссертаций на соискание ученой степени доктора наук"</t>
  </si>
  <si>
    <t>балл</t>
  </si>
  <si>
    <t xml:space="preserve">Сотрудник (совместитель), защитивший кандидатскую диссертацию   в диссертационном совете МГППУ  в год, предшествующий оценки ПРНД </t>
  </si>
  <si>
    <t>Расчет показателя результативности научной деятельности научного сотрудника, проходящего конкурс</t>
  </si>
  <si>
    <t>Участие в  НИР с внешним финансированием (российские гранты, контракты)</t>
  </si>
  <si>
    <t>Организация,  финансирующая проект</t>
  </si>
  <si>
    <t>Дата печати</t>
  </si>
  <si>
    <t>Цитируемость в  российской базе данных (РИНЦ)</t>
  </si>
  <si>
    <t xml:space="preserve">Цитируемость в базе данных Web of Science </t>
  </si>
  <si>
    <t>Год ( в каждой строке указывается год за который проходится конкурс)</t>
  </si>
  <si>
    <t>Цитируемость в базе данных РИНЦ</t>
  </si>
  <si>
    <t>Цитируемость в зарубежной базе данных ( Web of Science )</t>
  </si>
  <si>
    <t>сумма</t>
  </si>
  <si>
    <t>Итого</t>
  </si>
  <si>
    <t>Итоговый балл</t>
  </si>
  <si>
    <t>*Учитываются только ссылки на те статьи, в которых есть ссылка на ГБОУ ВПО МГППУ</t>
  </si>
  <si>
    <t>издательство, город, год</t>
  </si>
  <si>
    <t>коэфф-т</t>
  </si>
  <si>
    <t>балл за монографию</t>
  </si>
  <si>
    <t>*К  монографиям относятся в т.ч.  словари и энциклопедические издания</t>
  </si>
  <si>
    <t>Монографии*, изданные в РФ</t>
  </si>
  <si>
    <t>Монографии*, изданные  за рубежом</t>
  </si>
  <si>
    <t>1.1.</t>
  </si>
  <si>
    <t>1.2.</t>
  </si>
  <si>
    <t>2.2.</t>
  </si>
  <si>
    <t>2.1.</t>
  </si>
  <si>
    <t xml:space="preserve">Монографии, изданные в РФ </t>
  </si>
  <si>
    <t>Монографии, изданные за рубежом</t>
  </si>
  <si>
    <t>Цитируемость</t>
  </si>
  <si>
    <t>2.</t>
  </si>
  <si>
    <t>3.1.</t>
  </si>
  <si>
    <t>3.2.</t>
  </si>
  <si>
    <t>1.</t>
  </si>
  <si>
    <t>3.3.</t>
  </si>
  <si>
    <t>Учебники</t>
  </si>
  <si>
    <t>Учебные пособия</t>
  </si>
  <si>
    <t>3.4.</t>
  </si>
  <si>
    <t>Учебники*</t>
  </si>
  <si>
    <t>Учебные пособия*</t>
  </si>
  <si>
    <t>Наименование учебника</t>
  </si>
  <si>
    <t>Гриф</t>
  </si>
  <si>
    <t>Наименование  учебного пособия</t>
  </si>
  <si>
    <t>балл за учебник</t>
  </si>
  <si>
    <t>балл за учебное пособие</t>
  </si>
  <si>
    <t>Участие  конференциях/организаций конференций</t>
  </si>
  <si>
    <t>4.1.</t>
  </si>
  <si>
    <t>Организация конференция в ГБОУ ВПО МГППУ</t>
  </si>
  <si>
    <t>Дета проведения</t>
  </si>
  <si>
    <t>Участие в зарубежной конференции*</t>
  </si>
  <si>
    <t>Наименование мероприятия (полное название)</t>
  </si>
  <si>
    <t>Организация конференций  в ГБОУ ВПО МГППУ (уровень не ниже всероссийской)</t>
  </si>
  <si>
    <t>Стендовый доклад  на зарубежной конференции</t>
  </si>
  <si>
    <t>4.3.</t>
  </si>
  <si>
    <t>4.4.</t>
  </si>
  <si>
    <t>4.5.</t>
  </si>
  <si>
    <t>Выступление на российской конференции (уровень не ниже городской)</t>
  </si>
  <si>
    <t>Устный доклад на зарубежной конференции</t>
  </si>
  <si>
    <t>Приглашенный доклад на зарубежной конференции</t>
  </si>
  <si>
    <t>4.6.</t>
  </si>
  <si>
    <t>аспирант</t>
  </si>
  <si>
    <t>докторант</t>
  </si>
  <si>
    <t>статус</t>
  </si>
  <si>
    <t>выбрать</t>
  </si>
  <si>
    <t>Ф.И.О. учащегося</t>
  </si>
  <si>
    <t>Дата защиты</t>
  </si>
  <si>
    <t>Статус (аспирант, докторант)</t>
  </si>
  <si>
    <t>количество руководителей*</t>
  </si>
  <si>
    <t>*В случае отсутствия соруководителей этот столбец  остается без изменений</t>
  </si>
  <si>
    <t>5.</t>
  </si>
  <si>
    <t>6.</t>
  </si>
  <si>
    <t>*Баллы начисляются когда только при заполнении всех полей</t>
  </si>
  <si>
    <t>общая сумма проекта (руб.)</t>
  </si>
  <si>
    <t>7.</t>
  </si>
  <si>
    <t>Руководство Городской инновационной площадкой (ГИП)</t>
  </si>
  <si>
    <t>Руководство Федеральной инновационной площадкой (ФИП)</t>
  </si>
  <si>
    <t>7.1.</t>
  </si>
  <si>
    <t>7.2.</t>
  </si>
  <si>
    <t>8.</t>
  </si>
  <si>
    <t>Патенты и лицензии</t>
  </si>
  <si>
    <t>Получение патента</t>
  </si>
  <si>
    <t>Заключению лицензионного договора</t>
  </si>
  <si>
    <t>Лицензионные договора, приносящие доход</t>
  </si>
  <si>
    <t>7.3.</t>
  </si>
  <si>
    <t>5.1.</t>
  </si>
  <si>
    <t>5.2.</t>
  </si>
  <si>
    <t>5.3.</t>
  </si>
  <si>
    <t>7.4.</t>
  </si>
  <si>
    <t>9.</t>
  </si>
  <si>
    <t>9.1.</t>
  </si>
  <si>
    <t>9.2.</t>
  </si>
  <si>
    <t>Интеграция науки и образования</t>
  </si>
  <si>
    <t>10.</t>
  </si>
  <si>
    <t>10.1.</t>
  </si>
  <si>
    <t>10.2.</t>
  </si>
  <si>
    <t>11.</t>
  </si>
  <si>
    <t>12.</t>
  </si>
  <si>
    <t>12.1.</t>
  </si>
  <si>
    <t>*Учитываются только интервью, публикации и др. в  СМИ с обязательным упоминанием МГППУ</t>
  </si>
  <si>
    <t>Вернуться на главную</t>
  </si>
  <si>
    <t>Заключенные лицензионные договора на использование охраняемых РИД*</t>
  </si>
  <si>
    <t>*Импакт-фактор журнала рассчитывается по базе данных Web of science за год выхода журнала</t>
  </si>
  <si>
    <t>3.</t>
  </si>
  <si>
    <t>4.</t>
  </si>
  <si>
    <t>Публикация в рецензируемом зарубежном журнале, входящем в базу данных Web of Science</t>
  </si>
  <si>
    <t>Публикация в рецензируемом российском журнале , включенном в Перечень ВАК*</t>
  </si>
  <si>
    <t>Научное руководство аспирантами, защита которых состоялась в срок , 
научное консультирование докторантов</t>
  </si>
  <si>
    <t xml:space="preserve">Монографии, учебники </t>
  </si>
  <si>
    <t>Тема лекции</t>
  </si>
  <si>
    <t>Чтение публичных лекций в ГБОУ ВПО МГППУ</t>
  </si>
  <si>
    <t>Организация Школ молодых ученых и специалистов в ГБОУ ВПО МГППУ</t>
  </si>
  <si>
    <t>Тема школы</t>
  </si>
  <si>
    <t>Дата проведения школы
Публичной лекции</t>
  </si>
  <si>
    <t>Дата лекции</t>
  </si>
  <si>
    <t>11.1.</t>
  </si>
  <si>
    <t>Чтение лекций на Школах молодых ученых и специалистов в ГБОУ ВПО МГППУ</t>
  </si>
  <si>
    <t>Наименование награды</t>
  </si>
  <si>
    <t>Да</t>
  </si>
  <si>
    <t>Нет</t>
  </si>
  <si>
    <t>Тема диссертации</t>
  </si>
  <si>
    <t>Дата защиты диссертации</t>
  </si>
  <si>
    <t>Название организации, в которой прошла защита</t>
  </si>
  <si>
    <t>Наименование работ</t>
  </si>
  <si>
    <t>Защита кандидатской диссертации штатных работником</t>
  </si>
  <si>
    <t>Защита докторской диссертации штатных работником</t>
  </si>
  <si>
    <t>Защита кандидатской диссертации  работником, работающим по-совместительству</t>
  </si>
  <si>
    <t>ученая степень</t>
  </si>
  <si>
    <t>кандидат наук</t>
  </si>
  <si>
    <t>доктор наук</t>
  </si>
  <si>
    <t>форма приема</t>
  </si>
  <si>
    <t>штатный</t>
  </si>
  <si>
    <t>совместитель</t>
  </si>
  <si>
    <t>возраст (лет)</t>
  </si>
  <si>
    <t>размер ставки</t>
  </si>
  <si>
    <t>Коэффициент, если молодой ученый (кандидат наук до 35 лет, доктор наук до 40 лет)</t>
  </si>
  <si>
    <t>подразделение</t>
  </si>
  <si>
    <t>Бал в пересчете на 1 ставку</t>
  </si>
  <si>
    <t>Балл в пересчете на 1 год</t>
  </si>
  <si>
    <t>Коэффициенты</t>
  </si>
  <si>
    <t>ИТОГОВЫЙ БАЛЛ</t>
  </si>
  <si>
    <t>нет</t>
  </si>
  <si>
    <t>Коэффициент научного руководителя (проставляется сотрудником Управления КП НИР)</t>
  </si>
  <si>
    <t>Балл руководителя подразделения</t>
  </si>
  <si>
    <t>Защита докторской диссертации  работником, работающим по-совместительству</t>
  </si>
  <si>
    <t>Учитываются только те статьи, в которых есть ссылка на ГБОУ ВПО МГППУ</t>
  </si>
  <si>
    <t>Количество процитированных статей в год*</t>
  </si>
  <si>
    <t xml:space="preserve">*Учитываются только учебники и учебные пособия грифом УМО или Минобрнауки РФ </t>
  </si>
  <si>
    <t>* Наличие договоров и получение по ним дохода подтверждается бухгалтерией ГБОУ ВПО МГППУ</t>
  </si>
  <si>
    <t>Дата проведения 
Публичной лекции</t>
  </si>
  <si>
    <t>Сотрудник защитивший кандидатскую диссертацию год, предшествующий оценки ПРНД, и  работающий на полную ставку в МГППУ</t>
  </si>
  <si>
    <t>Сотрудник, защитивший докторскую диссертацию год, предшествующий оценки ПРНД, и  работающий на полную ставку в МГППУ</t>
  </si>
  <si>
    <t xml:space="preserve">Сотрудник (совместитель), защитивший докторскую диссертацию   в диссертационном совете МГППУ  в год, предшествующий оценки ПРНД </t>
  </si>
  <si>
    <t>10.3.</t>
  </si>
  <si>
    <t>12.2.</t>
  </si>
  <si>
    <t>12.3.</t>
  </si>
  <si>
    <t>12.4.</t>
  </si>
  <si>
    <t>**Для учета баллов за приглашенный доклад требуется предоставить подтверждение: письмо-приглашение и/или программа конференции.</t>
  </si>
  <si>
    <t>Приглашенный доклад на российской конференции (уровень не ниже городской)</t>
  </si>
  <si>
    <r>
      <t>*</t>
    </r>
    <r>
      <rPr>
        <b/>
        <sz val="12"/>
        <color theme="1"/>
        <rFont val="Times New Roman"/>
        <family val="1"/>
        <charset val="204"/>
      </rPr>
      <t xml:space="preserve">Учитываются только конференции, проходящие за рубежом (исключая страны СНГ) или в которых принимают участие не менее 50% участников из стран дальнего зарубежья, что подтверждается программой и/или сборником на двух языках и/или только иностранном (не страны СНГ)
</t>
    </r>
  </si>
  <si>
    <t>Участие в российских  конференциях (уровень не ниже городской)</t>
  </si>
  <si>
    <t>Заключенные лицензионные договора на использование охраняемых РИД, по которым получен доход*</t>
  </si>
  <si>
    <t>*Баллы начисляются только при заполнении всех полей</t>
  </si>
  <si>
    <t>В случае защиты,  выберите  ответ "Да"</t>
  </si>
  <si>
    <t>период  прохождения конкурса (лет)</t>
  </si>
  <si>
    <t>Премии Правительства РФ, Президента РФ</t>
  </si>
  <si>
    <t>Публикация в рецензируемом зарубежном журнале с международным  импакт-фактором не менее 1,0</t>
  </si>
  <si>
    <t>Публикация в рецензируемом российском журнале, включенном в Перечень ВАК</t>
  </si>
  <si>
    <t>Проректор по научной работе</t>
  </si>
  <si>
    <t>Е.Н. Задорина</t>
  </si>
</sst>
</file>

<file path=xl/styles.xml><?xml version="1.0" encoding="utf-8"?>
<styleSheet xmlns="http://schemas.openxmlformats.org/spreadsheetml/2006/main">
  <numFmts count="3">
    <numFmt numFmtId="164" formatCode="[$-419]d\ mmm\ yy;@"/>
    <numFmt numFmtId="165" formatCode="[$-FC19]dd\ mmmm\ yyyy\ \г\.;@"/>
    <numFmt numFmtId="166" formatCode="#,##0.0"/>
  </numFmts>
  <fonts count="1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FFFF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0" fontId="0" fillId="3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2" borderId="1" xfId="0" applyFont="1" applyFill="1" applyBorder="1"/>
    <xf numFmtId="0" fontId="0" fillId="4" borderId="1" xfId="0" applyFill="1" applyBorder="1" applyAlignment="1">
      <alignment wrapText="1"/>
    </xf>
    <xf numFmtId="0" fontId="4" fillId="3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Border="1"/>
    <xf numFmtId="0" fontId="0" fillId="4" borderId="1" xfId="0" applyFill="1" applyBorder="1" applyAlignment="1" applyProtection="1">
      <alignment wrapText="1"/>
    </xf>
    <xf numFmtId="0" fontId="4" fillId="0" borderId="5" xfId="0" applyFont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0" fillId="3" borderId="1" xfId="0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6" fillId="0" borderId="0" xfId="0" applyFont="1" applyAlignment="1"/>
    <xf numFmtId="0" fontId="4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wrapText="1"/>
    </xf>
    <xf numFmtId="0" fontId="5" fillId="5" borderId="1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0" fillId="0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horizontal="left" wrapText="1"/>
      <protection locked="0"/>
    </xf>
    <xf numFmtId="0" fontId="0" fillId="0" borderId="0" xfId="0" applyAlignment="1">
      <alignment wrapText="1"/>
    </xf>
    <xf numFmtId="0" fontId="1" fillId="0" borderId="0" xfId="0" applyFont="1"/>
    <xf numFmtId="0" fontId="0" fillId="0" borderId="1" xfId="0" applyBorder="1" applyAlignment="1" applyProtection="1">
      <alignment horizontal="left"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6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wrapText="1"/>
    </xf>
    <xf numFmtId="0" fontId="3" fillId="7" borderId="5" xfId="0" applyFont="1" applyFill="1" applyBorder="1" applyAlignment="1">
      <alignment wrapText="1"/>
    </xf>
    <xf numFmtId="0" fontId="5" fillId="8" borderId="5" xfId="0" applyFont="1" applyFill="1" applyBorder="1" applyAlignment="1">
      <alignment wrapText="1"/>
    </xf>
    <xf numFmtId="0" fontId="3" fillId="8" borderId="5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0" xfId="0" applyFont="1" applyFill="1" applyBorder="1"/>
    <xf numFmtId="0" fontId="1" fillId="3" borderId="8" xfId="0" applyFont="1" applyFill="1" applyBorder="1"/>
    <xf numFmtId="0" fontId="0" fillId="3" borderId="1" xfId="0" applyFill="1" applyBorder="1"/>
    <xf numFmtId="0" fontId="1" fillId="3" borderId="1" xfId="0" applyFont="1" applyFill="1" applyBorder="1"/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 applyProtection="1">
      <alignment wrapText="1"/>
      <protection locked="0"/>
    </xf>
    <xf numFmtId="0" fontId="9" fillId="0" borderId="0" xfId="0" applyFont="1" applyBorder="1"/>
    <xf numFmtId="0" fontId="8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5" fillId="4" borderId="1" xfId="0" applyFont="1" applyFill="1" applyBorder="1" applyAlignment="1">
      <alignment vertical="center" wrapText="1"/>
    </xf>
    <xf numFmtId="0" fontId="5" fillId="8" borderId="5" xfId="0" applyFont="1" applyFill="1" applyBorder="1" applyAlignment="1">
      <alignment horizontal="center" wrapText="1"/>
    </xf>
    <xf numFmtId="164" fontId="2" fillId="0" borderId="1" xfId="0" applyNumberFormat="1" applyFont="1" applyBorder="1" applyAlignment="1" applyProtection="1">
      <alignment wrapText="1"/>
      <protection locked="0"/>
    </xf>
    <xf numFmtId="165" fontId="2" fillId="0" borderId="1" xfId="0" applyNumberFormat="1" applyFont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</xf>
    <xf numFmtId="0" fontId="5" fillId="8" borderId="5" xfId="0" applyFont="1" applyFill="1" applyBorder="1" applyAlignment="1">
      <alignment horizontal="left" wrapText="1"/>
    </xf>
    <xf numFmtId="0" fontId="11" fillId="0" borderId="0" xfId="0" applyFont="1" applyAlignment="1">
      <alignment horizontal="center"/>
    </xf>
    <xf numFmtId="0" fontId="13" fillId="0" borderId="1" xfId="0" applyFont="1" applyBorder="1" applyAlignment="1" applyProtection="1">
      <alignment wrapText="1"/>
      <protection locked="0"/>
    </xf>
    <xf numFmtId="166" fontId="14" fillId="0" borderId="1" xfId="0" applyNumberFormat="1" applyFont="1" applyBorder="1" applyAlignment="1" applyProtection="1">
      <alignment wrapText="1"/>
      <protection locked="0"/>
    </xf>
    <xf numFmtId="0" fontId="7" fillId="0" borderId="1" xfId="0" applyFont="1" applyFill="1" applyBorder="1" applyAlignment="1" applyProtection="1">
      <alignment wrapText="1"/>
      <protection locked="0"/>
    </xf>
    <xf numFmtId="0" fontId="5" fillId="8" borderId="1" xfId="0" applyFont="1" applyFill="1" applyBorder="1" applyAlignment="1">
      <alignment horizontal="left" wrapText="1"/>
    </xf>
    <xf numFmtId="0" fontId="4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wrapText="1"/>
      <protection locked="0"/>
    </xf>
    <xf numFmtId="14" fontId="2" fillId="0" borderId="1" xfId="0" applyNumberFormat="1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0" fillId="5" borderId="1" xfId="0" applyFill="1" applyBorder="1"/>
    <xf numFmtId="0" fontId="3" fillId="5" borderId="1" xfId="0" applyFont="1" applyFill="1" applyBorder="1" applyAlignment="1">
      <alignment wrapText="1"/>
    </xf>
    <xf numFmtId="0" fontId="4" fillId="5" borderId="1" xfId="0" applyFont="1" applyFill="1" applyBorder="1" applyAlignment="1">
      <alignment wrapText="1"/>
    </xf>
    <xf numFmtId="0" fontId="5" fillId="3" borderId="1" xfId="0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wrapText="1"/>
      <protection locked="0"/>
    </xf>
    <xf numFmtId="0" fontId="10" fillId="0" borderId="1" xfId="0" applyFont="1" applyFill="1" applyBorder="1" applyAlignment="1" applyProtection="1">
      <alignment wrapText="1"/>
      <protection locked="0"/>
    </xf>
    <xf numFmtId="0" fontId="15" fillId="0" borderId="1" xfId="0" applyFont="1" applyFill="1" applyBorder="1" applyAlignment="1" applyProtection="1">
      <alignment wrapText="1"/>
      <protection locked="0"/>
    </xf>
    <xf numFmtId="0" fontId="3" fillId="2" borderId="1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left" vertical="center"/>
    </xf>
    <xf numFmtId="2" fontId="0" fillId="0" borderId="1" xfId="0" applyNumberFormat="1" applyBorder="1" applyAlignment="1">
      <alignment wrapText="1"/>
    </xf>
    <xf numFmtId="0" fontId="16" fillId="4" borderId="1" xfId="0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0" fontId="4" fillId="0" borderId="1" xfId="0" applyFont="1" applyFill="1" applyBorder="1" applyAlignment="1" applyProtection="1">
      <alignment horizontal="center" wrapText="1"/>
      <protection locked="0"/>
    </xf>
    <xf numFmtId="0" fontId="1" fillId="0" borderId="8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wrapText="1"/>
    </xf>
    <xf numFmtId="0" fontId="5" fillId="4" borderId="1" xfId="0" applyFont="1" applyFill="1" applyBorder="1" applyAlignment="1" applyProtection="1">
      <alignment wrapText="1"/>
    </xf>
    <xf numFmtId="0" fontId="0" fillId="2" borderId="1" xfId="0" applyFill="1" applyBorder="1" applyProtection="1"/>
    <xf numFmtId="0" fontId="8" fillId="4" borderId="1" xfId="0" applyFont="1" applyFill="1" applyBorder="1" applyAlignment="1" applyProtection="1">
      <alignment wrapText="1"/>
    </xf>
    <xf numFmtId="0" fontId="1" fillId="2" borderId="1" xfId="0" applyFont="1" applyFill="1" applyBorder="1" applyProtection="1"/>
    <xf numFmtId="0" fontId="4" fillId="3" borderId="1" xfId="0" applyFont="1" applyFill="1" applyBorder="1" applyAlignment="1" applyProtection="1">
      <alignment vertical="center" wrapText="1"/>
    </xf>
    <xf numFmtId="0" fontId="5" fillId="4" borderId="1" xfId="0" applyFont="1" applyFill="1" applyBorder="1" applyAlignment="1" applyProtection="1">
      <alignment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10" fillId="3" borderId="1" xfId="0" applyFont="1" applyFill="1" applyBorder="1" applyAlignment="1" applyProtection="1">
      <alignment wrapText="1"/>
    </xf>
    <xf numFmtId="0" fontId="0" fillId="3" borderId="1" xfId="0" applyFill="1" applyBorder="1" applyAlignment="1" applyProtection="1">
      <alignment horizontal="center" vertical="center"/>
    </xf>
    <xf numFmtId="0" fontId="4" fillId="3" borderId="1" xfId="0" applyFont="1" applyFill="1" applyBorder="1" applyAlignment="1" applyProtection="1">
      <alignment horizontal="center" wrapText="1"/>
    </xf>
    <xf numFmtId="0" fontId="8" fillId="3" borderId="1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wrapText="1"/>
      <protection hidden="1"/>
    </xf>
    <xf numFmtId="0" fontId="0" fillId="2" borderId="1" xfId="0" applyFill="1" applyBorder="1" applyProtection="1">
      <protection hidden="1"/>
    </xf>
    <xf numFmtId="0" fontId="0" fillId="0" borderId="0" xfId="0" applyProtection="1"/>
    <xf numFmtId="0" fontId="2" fillId="0" borderId="1" xfId="0" applyFont="1" applyBorder="1" applyAlignment="1" applyProtection="1">
      <alignment wrapText="1"/>
    </xf>
    <xf numFmtId="0" fontId="0" fillId="0" borderId="1" xfId="0" applyBorder="1" applyProtection="1"/>
    <xf numFmtId="0" fontId="5" fillId="4" borderId="1" xfId="0" applyFont="1" applyFill="1" applyBorder="1" applyAlignment="1" applyProtection="1">
      <alignment vertical="top" wrapText="1"/>
    </xf>
    <xf numFmtId="0" fontId="0" fillId="0" borderId="1" xfId="0" applyBorder="1" applyAlignment="1" applyProtection="1">
      <alignment horizontal="center"/>
    </xf>
    <xf numFmtId="0" fontId="2" fillId="3" borderId="1" xfId="0" applyFont="1" applyFill="1" applyBorder="1" applyAlignment="1" applyProtection="1">
      <alignment wrapText="1"/>
    </xf>
    <xf numFmtId="0" fontId="0" fillId="0" borderId="0" xfId="0" applyBorder="1" applyProtection="1"/>
    <xf numFmtId="0" fontId="1" fillId="2" borderId="1" xfId="0" applyFont="1" applyFill="1" applyBorder="1" applyProtection="1">
      <protection locked="0"/>
    </xf>
    <xf numFmtId="0" fontId="0" fillId="0" borderId="0" xfId="0" applyProtection="1">
      <protection locked="0"/>
    </xf>
    <xf numFmtId="0" fontId="0" fillId="3" borderId="1" xfId="0" applyFill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5" fillId="5" borderId="1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Protection="1">
      <protection locked="0"/>
    </xf>
    <xf numFmtId="14" fontId="9" fillId="0" borderId="1" xfId="0" applyNumberFormat="1" applyFont="1" applyBorder="1" applyAlignment="1" applyProtection="1">
      <alignment horizontal="left" wrapText="1"/>
    </xf>
    <xf numFmtId="0" fontId="0" fillId="0" borderId="1" xfId="0" applyBorder="1" applyAlignment="1" applyProtection="1">
      <alignment horizontal="left" wrapText="1"/>
    </xf>
    <xf numFmtId="0" fontId="4" fillId="0" borderId="1" xfId="0" applyFont="1" applyBorder="1" applyAlignment="1" applyProtection="1">
      <alignment wrapText="1"/>
    </xf>
    <xf numFmtId="0" fontId="17" fillId="0" borderId="0" xfId="0" applyFont="1"/>
    <xf numFmtId="0" fontId="0" fillId="0" borderId="3" xfId="0" applyBorder="1" applyAlignment="1" applyProtection="1">
      <alignment horizontal="left" vertical="top" wrapText="1"/>
      <protection locked="0"/>
    </xf>
    <xf numFmtId="0" fontId="5" fillId="0" borderId="5" xfId="0" applyFont="1" applyBorder="1" applyAlignment="1" applyProtection="1">
      <alignment wrapText="1"/>
    </xf>
    <xf numFmtId="0" fontId="5" fillId="0" borderId="3" xfId="0" applyFont="1" applyBorder="1" applyAlignment="1" applyProtection="1">
      <alignment wrapText="1"/>
    </xf>
    <xf numFmtId="0" fontId="5" fillId="0" borderId="1" xfId="0" applyFont="1" applyBorder="1" applyAlignment="1" applyProtection="1">
      <alignment wrapText="1"/>
    </xf>
    <xf numFmtId="14" fontId="2" fillId="0" borderId="1" xfId="0" applyNumberFormat="1" applyFont="1" applyFill="1" applyBorder="1" applyAlignment="1" applyProtection="1">
      <alignment wrapText="1"/>
      <protection locked="0"/>
    </xf>
    <xf numFmtId="0" fontId="5" fillId="0" borderId="5" xfId="0" applyFont="1" applyBorder="1" applyAlignment="1" applyProtection="1">
      <alignment vertical="top" wrapText="1"/>
    </xf>
    <xf numFmtId="0" fontId="4" fillId="0" borderId="4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vertical="top" wrapText="1"/>
    </xf>
    <xf numFmtId="14" fontId="5" fillId="0" borderId="1" xfId="0" applyNumberFormat="1" applyFont="1" applyBorder="1" applyAlignment="1" applyProtection="1">
      <alignment vertical="top" wrapText="1"/>
    </xf>
    <xf numFmtId="0" fontId="4" fillId="0" borderId="1" xfId="0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6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center" wrapText="1"/>
    </xf>
    <xf numFmtId="0" fontId="9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left" wrapText="1"/>
    </xf>
    <xf numFmtId="0" fontId="4" fillId="0" borderId="9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top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2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1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1048;&#1090;&#1086;&#1075;&#1086;&#1074;&#1099;&#1081; &#1088;&#1072;&#1089;&#1095;&#1077;&#1090;'!A1"/><Relationship Id="rId2" Type="http://schemas.openxmlformats.org/officeDocument/2006/relationships/hyperlink" Target="#'&#1048;&#1090;&#1086;&#1075;&#1086;&#1074;&#1099;&#1081; &#1088;&#1072;&#1089;&#1095;&#1077;&#1090;'!A1"/><Relationship Id="rId1" Type="http://schemas.openxmlformats.org/officeDocument/2006/relationships/hyperlink" Target="#&#1062;&#1080;&#1090;&#1080;&#1088;&#1091;&#1077;&#1084;&#1086;&#1089;&#1090;&#1100;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&#1048;&#1090;&#1086;&#1075;&#1086;&#1074;&#1099;&#1081; &#1088;&#1072;&#1089;&#1095;&#1077;&#1090;'!A1"/><Relationship Id="rId2" Type="http://schemas.openxmlformats.org/officeDocument/2006/relationships/hyperlink" Target="#'&#1054;&#1087;&#1099;&#1090;&#1085;&#1086;-&#1101;&#1082;&#1089;&#1087;&#1077;&#1088;&#1080;&#1084;&#1077;&#1085;&#1090;&#1072;&#1083;&#1100;&#1085;&#1072;&#1103;'!A1"/><Relationship Id="rId1" Type="http://schemas.openxmlformats.org/officeDocument/2006/relationships/hyperlink" Target="#&#1053;&#1072;&#1075;&#1088;&#1072;&#1076;&#1099;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&#1048;&#1090;&#1086;&#1075;&#1086;&#1074;&#1099;&#1081; &#1088;&#1072;&#1089;&#1095;&#1077;&#1090;'!A1"/><Relationship Id="rId2" Type="http://schemas.openxmlformats.org/officeDocument/2006/relationships/hyperlink" Target="#'&#1054;&#1073;&#1088;&#1072;&#1079;&#1086;&#1074;&#1072;&#1090;. &#1076;&#1077;&#1103;&#1090;&#1077;&#1083;&#1100;&#1085;&#1086;&#1089;&#1090;&#1100;'!A1"/><Relationship Id="rId1" Type="http://schemas.openxmlformats.org/officeDocument/2006/relationships/hyperlink" Target="#'&#1047;&#1072;&#1097;&#1080;&#1090;&#1072; &#1076;&#1080;&#1089;&#1089;&#1077;&#1088;&#1090;&#1072;&#1094;&#1080;&#1081;'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hyperlink" Target="#'&#1048;&#1090;&#1086;&#1075;&#1086;&#1074;&#1099;&#1081; &#1088;&#1072;&#1089;&#1095;&#1077;&#1090;'!A1"/><Relationship Id="rId1" Type="http://schemas.openxmlformats.org/officeDocument/2006/relationships/hyperlink" Target="#&#1053;&#1072;&#1075;&#1088;&#1072;&#1076;&#1099;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' &#1052;&#1086;&#1085;&#1086;&#1075;&#1088;&#1072;&#1092;&#1080;&#1080; &#1080; &#1091;&#1095;&#1077;&#1073;&#1085;&#1080;&#1082;&#1080;'!A1"/><Relationship Id="rId2" Type="http://schemas.openxmlformats.org/officeDocument/2006/relationships/hyperlink" Target="#&#1055;&#1091;&#1073;&#1083;&#1080;&#1082;&#1072;&#1094;&#1080;&#1080;!A1"/><Relationship Id="rId1" Type="http://schemas.openxmlformats.org/officeDocument/2006/relationships/hyperlink" Target="#'&#1048;&#1090;&#1086;&#1075;&#1086;&#1074;&#1099;&#1081; &#1088;&#1072;&#1089;&#1095;&#1077;&#1090;'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'&#1048;&#1090;&#1086;&#1075;&#1086;&#1074;&#1099;&#1081; &#1088;&#1072;&#1089;&#1095;&#1077;&#1090;'!A1"/><Relationship Id="rId2" Type="http://schemas.openxmlformats.org/officeDocument/2006/relationships/hyperlink" Target="#&#1062;&#1080;&#1090;&#1080;&#1088;&#1091;&#1077;&#1084;&#1086;&#1089;&#1090;&#1100;!A1"/><Relationship Id="rId1" Type="http://schemas.openxmlformats.org/officeDocument/2006/relationships/hyperlink" Target="#&#1050;&#1086;&#1085;&#1092;&#1077;&#1088;&#1077;&#1085;&#1094;&#1080;&#1080;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'&#1048;&#1090;&#1086;&#1075;&#1086;&#1074;&#1099;&#1081; &#1088;&#1072;&#1089;&#1095;&#1077;&#1090;'!A1"/><Relationship Id="rId2" Type="http://schemas.openxmlformats.org/officeDocument/2006/relationships/hyperlink" Target="#' &#1052;&#1086;&#1085;&#1086;&#1075;&#1088;&#1072;&#1092;&#1080;&#1080; &#1080; &#1091;&#1095;&#1077;&#1073;&#1085;&#1080;&#1082;&#1080;'!A1"/><Relationship Id="rId1" Type="http://schemas.openxmlformats.org/officeDocument/2006/relationships/hyperlink" Target="#&#1055;&#1072;&#1090;&#1077;&#1085;&#1090;&#1099;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&#1048;&#1090;&#1086;&#1075;&#1086;&#1074;&#1099;&#1081; &#1088;&#1072;&#1089;&#1095;&#1077;&#1090;'!A1"/><Relationship Id="rId2" Type="http://schemas.openxmlformats.org/officeDocument/2006/relationships/hyperlink" Target="#&#1050;&#1086;&#1085;&#1092;&#1077;&#1088;&#1077;&#1085;&#1094;&#1080;&#1080;!A1"/><Relationship Id="rId1" Type="http://schemas.openxmlformats.org/officeDocument/2006/relationships/hyperlink" Target="#'&#1053;&#1072;&#1091;&#1095;&#1085;&#1086;&#1077; &#1088;&#1091;&#1082;&#1086;&#1074;&#1086;&#1076;&#1089;&#1090;&#1074;&#1086;'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&#1048;&#1090;&#1086;&#1075;&#1086;&#1074;&#1099;&#1081; &#1088;&#1072;&#1089;&#1095;&#1077;&#1090;'!A1"/><Relationship Id="rId2" Type="http://schemas.openxmlformats.org/officeDocument/2006/relationships/hyperlink" Target="#'&#1055;&#1088;&#1080;&#1074;&#1083;&#1077;&#1095;&#1077;&#1085;&#1080;&#1077; &#1074;&#1085;&#1077;&#1073;&#1102;&#1076;&#1078;&#1077;&#1090;&#1085;. &#1089;&#1088;&#1077;&#1076;&#1089;&#1090;&#1074;'!A1"/><Relationship Id="rId1" Type="http://schemas.openxmlformats.org/officeDocument/2006/relationships/hyperlink" Target="#'&#1055;&#1088;&#1080;&#1074;&#1083;&#1077;&#1095;&#1077;&#1085;&#1080;&#1077; &#1074;&#1085;&#1077;&#1073;&#1102;&#1076;&#1078;&#1077;&#1090;&#1085;. &#1089;&#1088;&#1077;&#1076;&#1089;&#1090;&#1074;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'&#1048;&#1090;&#1086;&#1075;&#1086;&#1074;&#1099;&#1081; &#1088;&#1072;&#1089;&#1095;&#1077;&#1090;'!A1"/><Relationship Id="rId2" Type="http://schemas.openxmlformats.org/officeDocument/2006/relationships/hyperlink" Target="#'&#1053;&#1072;&#1091;&#1095;&#1085;&#1086;&#1077; &#1088;&#1091;&#1082;&#1086;&#1074;&#1086;&#1076;&#1089;&#1090;&#1074;&#1086;'!A1"/><Relationship Id="rId1" Type="http://schemas.openxmlformats.org/officeDocument/2006/relationships/hyperlink" Target="#'&#1042;&#1099;&#1089;&#1090;&#1091;&#1087;&#1083;&#1077;&#1085;&#1080;&#1103; &#1074; &#1057;&#1052;&#1048;'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&#1054;&#1087;&#1099;&#1090;&#1085;&#1086;-&#1101;&#1082;&#1089;&#1087;&#1077;&#1088;&#1080;&#1084;&#1077;&#1085;&#1090;&#1072;&#1083;&#1100;&#1085;&#1072;&#1103;'!A1"/><Relationship Id="rId2" Type="http://schemas.openxmlformats.org/officeDocument/2006/relationships/hyperlink" Target="#'&#1048;&#1090;&#1086;&#1075;&#1086;&#1074;&#1099;&#1081; &#1088;&#1072;&#1089;&#1095;&#1077;&#1090;'!A1"/><Relationship Id="rId1" Type="http://schemas.openxmlformats.org/officeDocument/2006/relationships/hyperlink" Target="#'&#1055;&#1088;&#1080;&#1074;&#1083;&#1077;&#1095;&#1077;&#1085;&#1080;&#1077; &#1074;&#1085;&#1077;&#1073;&#1102;&#1076;&#1078;&#1077;&#1090;&#1085;. &#1089;&#1088;&#1077;&#1076;&#1089;&#1090;&#1074;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'&#1048;&#1090;&#1086;&#1075;&#1086;&#1074;&#1099;&#1081; &#1088;&#1072;&#1089;&#1095;&#1077;&#1090;'!A1"/><Relationship Id="rId2" Type="http://schemas.openxmlformats.org/officeDocument/2006/relationships/hyperlink" Target="#'&#1042;&#1099;&#1089;&#1090;&#1091;&#1087;&#1083;&#1077;&#1085;&#1080;&#1103; &#1074; &#1057;&#1052;&#1048;'!A1"/><Relationship Id="rId1" Type="http://schemas.openxmlformats.org/officeDocument/2006/relationships/hyperlink" Target="#'&#1054;&#1073;&#1088;&#1072;&#1079;&#1086;&#1074;&#1072;&#1090;. &#1076;&#1077;&#1103;&#1090;&#1077;&#1083;&#1100;&#1085;&#1086;&#1089;&#1090;&#1100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180973</xdr:colOff>
      <xdr:row>41</xdr:row>
      <xdr:rowOff>0</xdr:rowOff>
    </xdr:from>
    <xdr:to>
      <xdr:col>5</xdr:col>
      <xdr:colOff>589048</xdr:colOff>
      <xdr:row>44</xdr:row>
      <xdr:rowOff>40500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6438898" y="10010775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1332000</xdr:colOff>
      <xdr:row>44</xdr:row>
      <xdr:rowOff>40500</xdr:rowOff>
    </xdr:to>
    <xdr:sp macro="" textlink="">
      <xdr:nvSpPr>
        <xdr:cNvPr id="3" name="Стрелка влево 2">
          <a:hlinkClick xmlns:r="http://schemas.openxmlformats.org/officeDocument/2006/relationships" r:id="rId2"/>
        </xdr:cNvPr>
        <xdr:cNvSpPr/>
      </xdr:nvSpPr>
      <xdr:spPr>
        <a:xfrm>
          <a:off x="609600" y="10010775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9525</xdr:rowOff>
    </xdr:to>
    <xdr:sp macro="" textlink="">
      <xdr:nvSpPr>
        <xdr:cNvPr id="5" name="Стрелка влево 4">
          <a:hlinkClick xmlns:r="http://schemas.openxmlformats.org/officeDocument/2006/relationships" r:id="rId3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2371723</xdr:colOff>
      <xdr:row>51</xdr:row>
      <xdr:rowOff>28575</xdr:rowOff>
    </xdr:from>
    <xdr:to>
      <xdr:col>3</xdr:col>
      <xdr:colOff>941473</xdr:colOff>
      <xdr:row>54</xdr:row>
      <xdr:rowOff>69075</xdr:rowOff>
    </xdr:to>
    <xdr:sp macro="" textlink="">
      <xdr:nvSpPr>
        <xdr:cNvPr id="3" name="Стрелка вправо 2">
          <a:hlinkClick xmlns:r="http://schemas.openxmlformats.org/officeDocument/2006/relationships" r:id="rId1"/>
        </xdr:cNvPr>
        <xdr:cNvSpPr/>
      </xdr:nvSpPr>
      <xdr:spPr>
        <a:xfrm>
          <a:off x="5743573" y="13058775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1</xdr:col>
      <xdr:colOff>1085850</xdr:colOff>
      <xdr:row>51</xdr:row>
      <xdr:rowOff>38100</xdr:rowOff>
    </xdr:from>
    <xdr:to>
      <xdr:col>1</xdr:col>
      <xdr:colOff>2417850</xdr:colOff>
      <xdr:row>54</xdr:row>
      <xdr:rowOff>78600</xdr:rowOff>
    </xdr:to>
    <xdr:sp macro="" textlink="">
      <xdr:nvSpPr>
        <xdr:cNvPr id="4" name="Стрелка влево 3">
          <a:hlinkClick xmlns:r="http://schemas.openxmlformats.org/officeDocument/2006/relationships" r:id="rId2"/>
        </xdr:cNvPr>
        <xdr:cNvSpPr/>
      </xdr:nvSpPr>
      <xdr:spPr>
        <a:xfrm>
          <a:off x="1695450" y="13068300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0</xdr:rowOff>
    </xdr:to>
    <xdr:sp macro="" textlink="">
      <xdr:nvSpPr>
        <xdr:cNvPr id="5" name="Стрелка влево 4">
          <a:hlinkClick xmlns:r="http://schemas.openxmlformats.org/officeDocument/2006/relationships" r:id="rId3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180973</xdr:colOff>
      <xdr:row>25</xdr:row>
      <xdr:rowOff>114300</xdr:rowOff>
    </xdr:from>
    <xdr:to>
      <xdr:col>4</xdr:col>
      <xdr:colOff>589048</xdr:colOff>
      <xdr:row>28</xdr:row>
      <xdr:rowOff>154800</xdr:rowOff>
    </xdr:to>
    <xdr:sp macro="" textlink="">
      <xdr:nvSpPr>
        <xdr:cNvPr id="3" name="Стрелка вправо 2">
          <a:hlinkClick xmlns:r="http://schemas.openxmlformats.org/officeDocument/2006/relationships" r:id="rId1"/>
        </xdr:cNvPr>
        <xdr:cNvSpPr/>
      </xdr:nvSpPr>
      <xdr:spPr>
        <a:xfrm>
          <a:off x="5086348" y="6191250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1</xdr:col>
      <xdr:colOff>428625</xdr:colOff>
      <xdr:row>25</xdr:row>
      <xdr:rowOff>123825</xdr:rowOff>
    </xdr:from>
    <xdr:to>
      <xdr:col>1</xdr:col>
      <xdr:colOff>1760625</xdr:colOff>
      <xdr:row>28</xdr:row>
      <xdr:rowOff>164325</xdr:rowOff>
    </xdr:to>
    <xdr:sp macro="" textlink="">
      <xdr:nvSpPr>
        <xdr:cNvPr id="4" name="Стрелка влево 3">
          <a:hlinkClick xmlns:r="http://schemas.openxmlformats.org/officeDocument/2006/relationships" r:id="rId2"/>
        </xdr:cNvPr>
        <xdr:cNvSpPr/>
      </xdr:nvSpPr>
      <xdr:spPr>
        <a:xfrm>
          <a:off x="1038225" y="6200775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9525</xdr:rowOff>
    </xdr:to>
    <xdr:sp macro="" textlink="">
      <xdr:nvSpPr>
        <xdr:cNvPr id="5" name="Стрелка влево 4">
          <a:hlinkClick xmlns:r="http://schemas.openxmlformats.org/officeDocument/2006/relationships" r:id="rId3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15</xdr:row>
      <xdr:rowOff>19050</xdr:rowOff>
    </xdr:from>
    <xdr:to>
      <xdr:col>1</xdr:col>
      <xdr:colOff>1627275</xdr:colOff>
      <xdr:row>18</xdr:row>
      <xdr:rowOff>59550</xdr:rowOff>
    </xdr:to>
    <xdr:sp macro="" textlink="">
      <xdr:nvSpPr>
        <xdr:cNvPr id="4" name="Стрелка влево 3">
          <a:hlinkClick xmlns:r="http://schemas.openxmlformats.org/officeDocument/2006/relationships" r:id="rId1"/>
        </xdr:cNvPr>
        <xdr:cNvSpPr/>
      </xdr:nvSpPr>
      <xdr:spPr>
        <a:xfrm>
          <a:off x="904875" y="5962650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9525</xdr:rowOff>
    </xdr:to>
    <xdr:sp macro="" textlink="">
      <xdr:nvSpPr>
        <xdr:cNvPr id="5" name="Стрелка влево 4">
          <a:hlinkClick xmlns:r="http://schemas.openxmlformats.org/officeDocument/2006/relationships" r:id="rId2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1095375</xdr:colOff>
      <xdr:row>4</xdr:row>
      <xdr:rowOff>9525</xdr:rowOff>
    </xdr:to>
    <xdr:sp macro="" textlink="">
      <xdr:nvSpPr>
        <xdr:cNvPr id="5" name="Стрелка влево 4">
          <a:hlinkClick xmlns:r="http://schemas.openxmlformats.org/officeDocument/2006/relationships" r:id="rId1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  <xdr:twoCellAnchor>
    <xdr:from>
      <xdr:col>0</xdr:col>
      <xdr:colOff>238125</xdr:colOff>
      <xdr:row>30</xdr:row>
      <xdr:rowOff>180975</xdr:rowOff>
    </xdr:from>
    <xdr:to>
      <xdr:col>2</xdr:col>
      <xdr:colOff>446175</xdr:colOff>
      <xdr:row>34</xdr:row>
      <xdr:rowOff>30975</xdr:rowOff>
    </xdr:to>
    <xdr:sp macro="" textlink="">
      <xdr:nvSpPr>
        <xdr:cNvPr id="7" name="Стрелка влево 6">
          <a:hlinkClick xmlns:r="http://schemas.openxmlformats.org/officeDocument/2006/relationships" r:id="rId2"/>
        </xdr:cNvPr>
        <xdr:cNvSpPr/>
      </xdr:nvSpPr>
      <xdr:spPr>
        <a:xfrm>
          <a:off x="238125" y="7324725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3</xdr:col>
      <xdr:colOff>1438273</xdr:colOff>
      <xdr:row>30</xdr:row>
      <xdr:rowOff>180975</xdr:rowOff>
    </xdr:from>
    <xdr:to>
      <xdr:col>4</xdr:col>
      <xdr:colOff>760498</xdr:colOff>
      <xdr:row>34</xdr:row>
      <xdr:rowOff>30975</xdr:rowOff>
    </xdr:to>
    <xdr:sp macro="" textlink="">
      <xdr:nvSpPr>
        <xdr:cNvPr id="9" name="Стрелка вправо 8">
          <a:hlinkClick xmlns:r="http://schemas.openxmlformats.org/officeDocument/2006/relationships" r:id="rId3"/>
        </xdr:cNvPr>
        <xdr:cNvSpPr/>
      </xdr:nvSpPr>
      <xdr:spPr>
        <a:xfrm>
          <a:off x="4667248" y="7324725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695323</xdr:colOff>
      <xdr:row>65</xdr:row>
      <xdr:rowOff>9525</xdr:rowOff>
    </xdr:from>
    <xdr:to>
      <xdr:col>5</xdr:col>
      <xdr:colOff>179473</xdr:colOff>
      <xdr:row>68</xdr:row>
      <xdr:rowOff>50025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5991223" y="17497425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1</xdr:col>
      <xdr:colOff>1333500</xdr:colOff>
      <xdr:row>65</xdr:row>
      <xdr:rowOff>19050</xdr:rowOff>
    </xdr:from>
    <xdr:to>
      <xdr:col>1</xdr:col>
      <xdr:colOff>2665500</xdr:colOff>
      <xdr:row>68</xdr:row>
      <xdr:rowOff>59550</xdr:rowOff>
    </xdr:to>
    <xdr:sp macro="" textlink="">
      <xdr:nvSpPr>
        <xdr:cNvPr id="3" name="Стрелка влево 2">
          <a:hlinkClick xmlns:r="http://schemas.openxmlformats.org/officeDocument/2006/relationships" r:id="rId2"/>
        </xdr:cNvPr>
        <xdr:cNvSpPr/>
      </xdr:nvSpPr>
      <xdr:spPr>
        <a:xfrm>
          <a:off x="1943100" y="17506950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9525</xdr:rowOff>
    </xdr:to>
    <xdr:sp macro="" textlink="">
      <xdr:nvSpPr>
        <xdr:cNvPr id="5" name="Стрелка влево 4">
          <a:hlinkClick xmlns:r="http://schemas.openxmlformats.org/officeDocument/2006/relationships" r:id="rId3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495298</xdr:colOff>
      <xdr:row>66</xdr:row>
      <xdr:rowOff>38100</xdr:rowOff>
    </xdr:from>
    <xdr:to>
      <xdr:col>3</xdr:col>
      <xdr:colOff>417598</xdr:colOff>
      <xdr:row>67</xdr:row>
      <xdr:rowOff>364350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5457823" y="17630775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1</xdr:col>
      <xdr:colOff>800100</xdr:colOff>
      <xdr:row>66</xdr:row>
      <xdr:rowOff>47625</xdr:rowOff>
    </xdr:from>
    <xdr:to>
      <xdr:col>1</xdr:col>
      <xdr:colOff>2132100</xdr:colOff>
      <xdr:row>67</xdr:row>
      <xdr:rowOff>373875</xdr:rowOff>
    </xdr:to>
    <xdr:sp macro="" textlink="">
      <xdr:nvSpPr>
        <xdr:cNvPr id="3" name="Стрелка влево 2">
          <a:hlinkClick xmlns:r="http://schemas.openxmlformats.org/officeDocument/2006/relationships" r:id="rId2"/>
        </xdr:cNvPr>
        <xdr:cNvSpPr/>
      </xdr:nvSpPr>
      <xdr:spPr>
        <a:xfrm>
          <a:off x="1409700" y="17640300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9525</xdr:rowOff>
    </xdr:to>
    <xdr:sp macro="" textlink="">
      <xdr:nvSpPr>
        <xdr:cNvPr id="6" name="Стрелка влево 5">
          <a:hlinkClick xmlns:r="http://schemas.openxmlformats.org/officeDocument/2006/relationships" r:id="rId3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647698</xdr:colOff>
      <xdr:row>48</xdr:row>
      <xdr:rowOff>152400</xdr:rowOff>
    </xdr:from>
    <xdr:to>
      <xdr:col>4</xdr:col>
      <xdr:colOff>55648</xdr:colOff>
      <xdr:row>52</xdr:row>
      <xdr:rowOff>2400</xdr:rowOff>
    </xdr:to>
    <xdr:sp macro="" textlink="">
      <xdr:nvSpPr>
        <xdr:cNvPr id="4" name="Стрелка вправо 3">
          <a:hlinkClick xmlns:r="http://schemas.openxmlformats.org/officeDocument/2006/relationships" r:id="rId1"/>
        </xdr:cNvPr>
        <xdr:cNvSpPr/>
      </xdr:nvSpPr>
      <xdr:spPr>
        <a:xfrm>
          <a:off x="4629148" y="11610975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0</xdr:col>
      <xdr:colOff>581025</xdr:colOff>
      <xdr:row>48</xdr:row>
      <xdr:rowOff>161925</xdr:rowOff>
    </xdr:from>
    <xdr:to>
      <xdr:col>1</xdr:col>
      <xdr:colOff>1303425</xdr:colOff>
      <xdr:row>52</xdr:row>
      <xdr:rowOff>11925</xdr:rowOff>
    </xdr:to>
    <xdr:sp macro="" textlink="">
      <xdr:nvSpPr>
        <xdr:cNvPr id="5" name="Стрелка влево 4">
          <a:hlinkClick xmlns:r="http://schemas.openxmlformats.org/officeDocument/2006/relationships" r:id="rId2"/>
        </xdr:cNvPr>
        <xdr:cNvSpPr/>
      </xdr:nvSpPr>
      <xdr:spPr>
        <a:xfrm>
          <a:off x="581025" y="11620500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9525</xdr:rowOff>
    </xdr:to>
    <xdr:sp macro="" textlink="">
      <xdr:nvSpPr>
        <xdr:cNvPr id="8" name="Стрелка влево 7">
          <a:hlinkClick xmlns:r="http://schemas.openxmlformats.org/officeDocument/2006/relationships" r:id="rId3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1047748</xdr:colOff>
      <xdr:row>23</xdr:row>
      <xdr:rowOff>76200</xdr:rowOff>
    </xdr:from>
    <xdr:to>
      <xdr:col>3</xdr:col>
      <xdr:colOff>1265323</xdr:colOff>
      <xdr:row>26</xdr:row>
      <xdr:rowOff>116700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5486398" y="5438775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1</xdr:col>
      <xdr:colOff>828675</xdr:colOff>
      <xdr:row>23</xdr:row>
      <xdr:rowOff>85725</xdr:rowOff>
    </xdr:from>
    <xdr:to>
      <xdr:col>1</xdr:col>
      <xdr:colOff>2160675</xdr:colOff>
      <xdr:row>26</xdr:row>
      <xdr:rowOff>126225</xdr:rowOff>
    </xdr:to>
    <xdr:sp macro="" textlink="">
      <xdr:nvSpPr>
        <xdr:cNvPr id="3" name="Стрелка влево 2">
          <a:hlinkClick xmlns:r="http://schemas.openxmlformats.org/officeDocument/2006/relationships" r:id="rId2"/>
        </xdr:cNvPr>
        <xdr:cNvSpPr/>
      </xdr:nvSpPr>
      <xdr:spPr>
        <a:xfrm>
          <a:off x="1438275" y="5448300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9525</xdr:rowOff>
    </xdr:to>
    <xdr:sp macro="" textlink="">
      <xdr:nvSpPr>
        <xdr:cNvPr id="5" name="Стрелка влево 4">
          <a:hlinkClick xmlns:r="http://schemas.openxmlformats.org/officeDocument/2006/relationships" r:id="rId3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304798</xdr:colOff>
      <xdr:row>75</xdr:row>
      <xdr:rowOff>142875</xdr:rowOff>
    </xdr:from>
    <xdr:to>
      <xdr:col>4</xdr:col>
      <xdr:colOff>417598</xdr:colOff>
      <xdr:row>78</xdr:row>
      <xdr:rowOff>183375</xdr:rowOff>
    </xdr:to>
    <xdr:sp macro="" textlink="">
      <xdr:nvSpPr>
        <xdr:cNvPr id="2" name="Стрелка вправо 1">
          <a:hlinkClick xmlns:r="http://schemas.openxmlformats.org/officeDocument/2006/relationships" r:id="rId1"/>
        </xdr:cNvPr>
        <xdr:cNvSpPr/>
      </xdr:nvSpPr>
      <xdr:spPr>
        <a:xfrm>
          <a:off x="4867273" y="20126325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1</xdr:col>
      <xdr:colOff>209550</xdr:colOff>
      <xdr:row>75</xdr:row>
      <xdr:rowOff>152400</xdr:rowOff>
    </xdr:from>
    <xdr:to>
      <xdr:col>1</xdr:col>
      <xdr:colOff>1541550</xdr:colOff>
      <xdr:row>79</xdr:row>
      <xdr:rowOff>2400</xdr:rowOff>
    </xdr:to>
    <xdr:sp macro="" textlink="">
      <xdr:nvSpPr>
        <xdr:cNvPr id="3" name="Стрелка влево 2">
          <a:hlinkClick xmlns:r="http://schemas.openxmlformats.org/officeDocument/2006/relationships" r:id="rId2"/>
        </xdr:cNvPr>
        <xdr:cNvSpPr/>
      </xdr:nvSpPr>
      <xdr:spPr>
        <a:xfrm>
          <a:off x="819150" y="20135850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9525</xdr:rowOff>
    </xdr:to>
    <xdr:sp macro="" textlink="">
      <xdr:nvSpPr>
        <xdr:cNvPr id="5" name="Стрелка влево 4">
          <a:hlinkClick xmlns:r="http://schemas.openxmlformats.org/officeDocument/2006/relationships" r:id="rId3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266701</xdr:colOff>
      <xdr:row>27</xdr:row>
      <xdr:rowOff>142875</xdr:rowOff>
    </xdr:from>
    <xdr:to>
      <xdr:col>1</xdr:col>
      <xdr:colOff>989101</xdr:colOff>
      <xdr:row>30</xdr:row>
      <xdr:rowOff>183375</xdr:rowOff>
    </xdr:to>
    <xdr:sp macro="" textlink="">
      <xdr:nvSpPr>
        <xdr:cNvPr id="6" name="Стрелка влево 5">
          <a:hlinkClick xmlns:r="http://schemas.openxmlformats.org/officeDocument/2006/relationships" r:id="rId1"/>
        </xdr:cNvPr>
        <xdr:cNvSpPr/>
      </xdr:nvSpPr>
      <xdr:spPr>
        <a:xfrm>
          <a:off x="266701" y="6610350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1</xdr:col>
      <xdr:colOff>971549</xdr:colOff>
      <xdr:row>4</xdr:row>
      <xdr:rowOff>9525</xdr:rowOff>
    </xdr:to>
    <xdr:sp macro="" textlink="">
      <xdr:nvSpPr>
        <xdr:cNvPr id="7" name="Стрелка влево 6">
          <a:hlinkClick xmlns:r="http://schemas.openxmlformats.org/officeDocument/2006/relationships" r:id="rId2"/>
        </xdr:cNvPr>
        <xdr:cNvSpPr/>
      </xdr:nvSpPr>
      <xdr:spPr>
        <a:xfrm>
          <a:off x="47625" y="0"/>
          <a:ext cx="1533524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  <xdr:twoCellAnchor>
    <xdr:from>
      <xdr:col>2</xdr:col>
      <xdr:colOff>1276350</xdr:colOff>
      <xdr:row>27</xdr:row>
      <xdr:rowOff>133350</xdr:rowOff>
    </xdr:from>
    <xdr:to>
      <xdr:col>4</xdr:col>
      <xdr:colOff>389025</xdr:colOff>
      <xdr:row>30</xdr:row>
      <xdr:rowOff>173850</xdr:rowOff>
    </xdr:to>
    <xdr:sp macro="" textlink="">
      <xdr:nvSpPr>
        <xdr:cNvPr id="5" name="Стрелка вправо 4">
          <a:hlinkClick xmlns:r="http://schemas.openxmlformats.org/officeDocument/2006/relationships" r:id="rId3"/>
        </xdr:cNvPr>
        <xdr:cNvSpPr/>
      </xdr:nvSpPr>
      <xdr:spPr>
        <a:xfrm>
          <a:off x="5257800" y="6743700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581023</xdr:colOff>
      <xdr:row>23</xdr:row>
      <xdr:rowOff>142875</xdr:rowOff>
    </xdr:from>
    <xdr:to>
      <xdr:col>3</xdr:col>
      <xdr:colOff>989098</xdr:colOff>
      <xdr:row>26</xdr:row>
      <xdr:rowOff>183375</xdr:rowOff>
    </xdr:to>
    <xdr:sp macro="" textlink="">
      <xdr:nvSpPr>
        <xdr:cNvPr id="3" name="Стрелка вправо 2">
          <a:hlinkClick xmlns:r="http://schemas.openxmlformats.org/officeDocument/2006/relationships" r:id="rId1"/>
        </xdr:cNvPr>
        <xdr:cNvSpPr/>
      </xdr:nvSpPr>
      <xdr:spPr>
        <a:xfrm>
          <a:off x="4562473" y="5324475"/>
          <a:ext cx="1332000" cy="612000"/>
        </a:xfrm>
        <a:prstGeom prst="righ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ru-RU" sz="1100"/>
            <a:t>ВПЕРЕД</a:t>
          </a:r>
        </a:p>
      </xdr:txBody>
    </xdr:sp>
    <xdr:clientData/>
  </xdr:twoCellAnchor>
  <xdr:twoCellAnchor>
    <xdr:from>
      <xdr:col>0</xdr:col>
      <xdr:colOff>514350</xdr:colOff>
      <xdr:row>23</xdr:row>
      <xdr:rowOff>152400</xdr:rowOff>
    </xdr:from>
    <xdr:to>
      <xdr:col>1</xdr:col>
      <xdr:colOff>1236750</xdr:colOff>
      <xdr:row>27</xdr:row>
      <xdr:rowOff>2400</xdr:rowOff>
    </xdr:to>
    <xdr:sp macro="" textlink="">
      <xdr:nvSpPr>
        <xdr:cNvPr id="4" name="Стрелка влево 3">
          <a:hlinkClick xmlns:r="http://schemas.openxmlformats.org/officeDocument/2006/relationships" r:id="rId2"/>
        </xdr:cNvPr>
        <xdr:cNvSpPr/>
      </xdr:nvSpPr>
      <xdr:spPr>
        <a:xfrm>
          <a:off x="514350" y="5334000"/>
          <a:ext cx="1332000" cy="612000"/>
        </a:xfrm>
        <a:prstGeom prst="leftArrow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indent="0" algn="ctr"/>
          <a:r>
            <a:rPr lang="ru-RU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НАЗАД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800100</xdr:colOff>
      <xdr:row>4</xdr:row>
      <xdr:rowOff>9525</xdr:rowOff>
    </xdr:to>
    <xdr:sp macro="" textlink="">
      <xdr:nvSpPr>
        <xdr:cNvPr id="6" name="Стрелка влево 5">
          <a:hlinkClick xmlns:r="http://schemas.openxmlformats.org/officeDocument/2006/relationships" r:id="rId3"/>
        </xdr:cNvPr>
        <xdr:cNvSpPr/>
      </xdr:nvSpPr>
      <xdr:spPr>
        <a:xfrm>
          <a:off x="0" y="0"/>
          <a:ext cx="1409700" cy="771525"/>
        </a:xfrm>
        <a:prstGeom prst="leftArrow">
          <a:avLst>
            <a:gd name="adj1" fmla="val 50000"/>
            <a:gd name="adj2" fmla="val 57408"/>
          </a:avLst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lIns="144000" tIns="0" rIns="0" bIns="0" rtlCol="0" anchor="ctr"/>
        <a:lstStyle/>
        <a:p>
          <a:pPr algn="l"/>
          <a:r>
            <a:rPr lang="ru-RU" sz="1000" b="1">
              <a:solidFill>
                <a:schemeClr val="tx1"/>
              </a:solidFill>
              <a:latin typeface="Times New Roman" pitchFamily="18" charset="0"/>
              <a:cs typeface="Times New Roman" pitchFamily="18" charset="0"/>
            </a:rPr>
            <a:t>Вернуться на главную страницу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J64"/>
  <sheetViews>
    <sheetView tabSelected="1" zoomScaleNormal="100" workbookViewId="0">
      <pane xSplit="4" ySplit="10" topLeftCell="E11" activePane="bottomRight" state="frozen"/>
      <selection pane="topRight" activeCell="E1" sqref="E1"/>
      <selection pane="bottomLeft" activeCell="A9" sqref="A9"/>
      <selection pane="bottomRight" activeCell="H21" sqref="H21"/>
    </sheetView>
  </sheetViews>
  <sheetFormatPr defaultRowHeight="15"/>
  <cols>
    <col min="1" max="1" width="16.5703125" customWidth="1"/>
    <col min="2" max="2" width="70.140625" customWidth="1"/>
    <col min="3" max="3" width="14.42578125" customWidth="1"/>
    <col min="4" max="4" width="14.28515625" customWidth="1"/>
    <col min="10" max="10" width="9.140625" hidden="1" customWidth="1"/>
  </cols>
  <sheetData>
    <row r="1" spans="1:10" ht="34.5" customHeight="1">
      <c r="B1" s="142" t="s">
        <v>57</v>
      </c>
      <c r="C1" s="143"/>
      <c r="D1" s="143"/>
      <c r="E1" s="20"/>
      <c r="F1" s="20"/>
    </row>
    <row r="2" spans="1:10" ht="33" customHeight="1">
      <c r="A2" s="131" t="s">
        <v>11</v>
      </c>
      <c r="B2" s="132"/>
      <c r="C2" s="133" t="s">
        <v>60</v>
      </c>
      <c r="D2" s="134" t="s">
        <v>42</v>
      </c>
      <c r="E2" s="14"/>
      <c r="F2" s="14"/>
      <c r="J2" t="s">
        <v>180</v>
      </c>
    </row>
    <row r="3" spans="1:10" ht="14.25" customHeight="1">
      <c r="A3" s="127" t="s">
        <v>185</v>
      </c>
      <c r="B3" s="126"/>
      <c r="C3" s="122">
        <f ca="1">NOW()</f>
        <v>41716.695217592591</v>
      </c>
      <c r="D3" s="36"/>
      <c r="E3" s="14"/>
      <c r="F3" s="14"/>
      <c r="J3" t="s">
        <v>181</v>
      </c>
    </row>
    <row r="4" spans="1:10" ht="31.5">
      <c r="A4" s="127" t="s">
        <v>179</v>
      </c>
      <c r="B4" s="32"/>
      <c r="C4" s="123"/>
      <c r="D4" s="36"/>
      <c r="E4" s="14"/>
      <c r="F4" s="121"/>
      <c r="J4" t="s">
        <v>193</v>
      </c>
    </row>
    <row r="5" spans="1:10" ht="15.75">
      <c r="A5" s="128" t="s">
        <v>12</v>
      </c>
      <c r="B5" s="33"/>
      <c r="C5" s="123"/>
      <c r="D5" s="36"/>
      <c r="E5" s="14"/>
      <c r="F5" s="14"/>
      <c r="J5" t="s">
        <v>183</v>
      </c>
    </row>
    <row r="6" spans="1:10" ht="15.75">
      <c r="A6" s="129" t="s">
        <v>182</v>
      </c>
      <c r="B6" s="33"/>
      <c r="C6" s="123"/>
      <c r="D6" s="36"/>
      <c r="E6" s="14"/>
      <c r="F6" s="14"/>
      <c r="J6" t="s">
        <v>184</v>
      </c>
    </row>
    <row r="7" spans="1:10" ht="15.75">
      <c r="A7" s="129" t="s">
        <v>186</v>
      </c>
      <c r="B7" s="33"/>
      <c r="C7" s="123"/>
      <c r="D7" s="36"/>
      <c r="E7" s="14"/>
      <c r="F7" s="14"/>
      <c r="J7" t="s">
        <v>193</v>
      </c>
    </row>
    <row r="8" spans="1:10" ht="15.75">
      <c r="A8" s="129" t="s">
        <v>188</v>
      </c>
      <c r="B8" s="37"/>
      <c r="C8" s="124"/>
      <c r="D8" s="38"/>
      <c r="E8" s="14"/>
      <c r="F8" s="14"/>
    </row>
    <row r="9" spans="1:10" ht="45" customHeight="1">
      <c r="A9" s="129" t="s">
        <v>216</v>
      </c>
      <c r="B9" s="72"/>
      <c r="C9" s="124"/>
      <c r="D9" s="38"/>
      <c r="E9" s="14"/>
      <c r="F9" s="14"/>
    </row>
    <row r="10" spans="1:10" ht="18.75">
      <c r="A10" s="41" t="s">
        <v>5</v>
      </c>
      <c r="B10" s="42" t="s">
        <v>10</v>
      </c>
      <c r="C10" s="42" t="s">
        <v>13</v>
      </c>
      <c r="D10" s="41" t="s">
        <v>22</v>
      </c>
      <c r="E10" s="13"/>
      <c r="F10" s="14"/>
    </row>
    <row r="11" spans="1:10" ht="18.75">
      <c r="A11" s="59" t="s">
        <v>86</v>
      </c>
      <c r="B11" s="43" t="s">
        <v>27</v>
      </c>
      <c r="C11" s="44">
        <f>SUM(C12:C13)</f>
        <v>0</v>
      </c>
      <c r="D11" s="44">
        <f>SUM(D12:D13)</f>
        <v>0</v>
      </c>
      <c r="E11" s="13"/>
      <c r="F11" s="14"/>
    </row>
    <row r="12" spans="1:10" ht="31.5">
      <c r="A12" s="135" t="s">
        <v>76</v>
      </c>
      <c r="B12" s="16" t="s">
        <v>218</v>
      </c>
      <c r="C12" s="40">
        <f>Публикации!C18</f>
        <v>0</v>
      </c>
      <c r="D12" s="40">
        <f>Публикации!G18</f>
        <v>0</v>
      </c>
    </row>
    <row r="13" spans="1:10" ht="31.5">
      <c r="A13" s="135" t="s">
        <v>77</v>
      </c>
      <c r="B13" s="16" t="s">
        <v>219</v>
      </c>
      <c r="C13" s="40">
        <f>Публикации!C35</f>
        <v>0</v>
      </c>
      <c r="D13" s="40">
        <f>Публикации!F35</f>
        <v>0</v>
      </c>
    </row>
    <row r="14" spans="1:10" ht="15.75">
      <c r="A14" s="136" t="s">
        <v>83</v>
      </c>
      <c r="B14" s="43" t="s">
        <v>82</v>
      </c>
      <c r="C14" s="59">
        <f>SUM(C15:C16)</f>
        <v>0</v>
      </c>
      <c r="D14" s="59">
        <f>SUM(D15:D16)</f>
        <v>0</v>
      </c>
    </row>
    <row r="15" spans="1:10" ht="19.5" customHeight="1">
      <c r="A15" s="137" t="s">
        <v>79</v>
      </c>
      <c r="B15" s="16" t="s">
        <v>65</v>
      </c>
      <c r="C15" s="40">
        <f>Цитируемость!D15</f>
        <v>0</v>
      </c>
      <c r="D15" s="40">
        <f>Цитируемость!D13</f>
        <v>0</v>
      </c>
    </row>
    <row r="16" spans="1:10" ht="20.25" customHeight="1">
      <c r="A16" s="135" t="s">
        <v>78</v>
      </c>
      <c r="B16" s="16" t="s">
        <v>61</v>
      </c>
      <c r="C16" s="40">
        <f>Цитируемость!D26</f>
        <v>0</v>
      </c>
      <c r="D16" s="40">
        <f>Цитируемость!D26</f>
        <v>0</v>
      </c>
    </row>
    <row r="17" spans="1:7" ht="18.75">
      <c r="A17" s="138" t="s">
        <v>155</v>
      </c>
      <c r="B17" s="68" t="s">
        <v>160</v>
      </c>
      <c r="C17" s="44">
        <f>SUM(C18:C21)</f>
        <v>0</v>
      </c>
      <c r="D17" s="44">
        <f>SUM(D18:D21)</f>
        <v>0</v>
      </c>
    </row>
    <row r="18" spans="1:7" ht="20.25" customHeight="1">
      <c r="A18" s="137" t="s">
        <v>84</v>
      </c>
      <c r="B18" s="16" t="s">
        <v>80</v>
      </c>
      <c r="C18" s="40">
        <f>' Монографии и учебники'!B18</f>
        <v>0</v>
      </c>
      <c r="D18" s="40">
        <f>' Монографии и учебники'!H18</f>
        <v>0</v>
      </c>
    </row>
    <row r="19" spans="1:7" ht="16.5" customHeight="1">
      <c r="A19" s="135" t="s">
        <v>85</v>
      </c>
      <c r="B19" s="16" t="s">
        <v>81</v>
      </c>
      <c r="C19" s="40">
        <f>' Монографии и учебники'!B32</f>
        <v>0</v>
      </c>
      <c r="D19" s="40">
        <f>' Монографии и учебники'!H32</f>
        <v>0</v>
      </c>
    </row>
    <row r="20" spans="1:7" ht="16.5" customHeight="1">
      <c r="A20" s="135" t="s">
        <v>87</v>
      </c>
      <c r="B20" s="16" t="s">
        <v>88</v>
      </c>
      <c r="C20" s="40">
        <f>' Монографии и учебники'!B48</f>
        <v>0</v>
      </c>
      <c r="D20" s="40">
        <f>' Монографии и учебники'!I48</f>
        <v>0</v>
      </c>
    </row>
    <row r="21" spans="1:7" ht="16.5" customHeight="1">
      <c r="A21" s="135" t="s">
        <v>90</v>
      </c>
      <c r="B21" s="16" t="s">
        <v>89</v>
      </c>
      <c r="C21" s="40">
        <f>' Монографии и учебники'!B62</f>
        <v>0</v>
      </c>
      <c r="D21" s="40">
        <f>' Монографии и учебники'!I62</f>
        <v>0</v>
      </c>
    </row>
    <row r="22" spans="1:7" ht="18.75">
      <c r="A22" s="139">
        <v>4</v>
      </c>
      <c r="B22" s="68" t="s">
        <v>98</v>
      </c>
      <c r="C22" s="45">
        <f>SUM(C23:C27)</f>
        <v>0</v>
      </c>
      <c r="D22" s="46">
        <f>SUM(D23:D27)</f>
        <v>0</v>
      </c>
    </row>
    <row r="23" spans="1:7" ht="19.5" customHeight="1">
      <c r="A23" s="135" t="s">
        <v>99</v>
      </c>
      <c r="B23" s="16" t="s">
        <v>100</v>
      </c>
      <c r="C23" s="40">
        <f>Конференции!B15</f>
        <v>0</v>
      </c>
      <c r="D23" s="40">
        <f>Конференции!E15</f>
        <v>0</v>
      </c>
    </row>
    <row r="24" spans="1:7" ht="18.75" customHeight="1">
      <c r="A24" s="135" t="s">
        <v>106</v>
      </c>
      <c r="B24" s="16" t="s">
        <v>105</v>
      </c>
      <c r="C24" s="40">
        <f>Конференции!C39</f>
        <v>0</v>
      </c>
      <c r="D24" s="40">
        <f>Конференции!D39</f>
        <v>0</v>
      </c>
    </row>
    <row r="25" spans="1:7" ht="22.5" customHeight="1">
      <c r="A25" s="135" t="s">
        <v>107</v>
      </c>
      <c r="B25" s="16" t="s">
        <v>110</v>
      </c>
      <c r="C25" s="40">
        <f>Конференции!E39</f>
        <v>0</v>
      </c>
      <c r="D25" s="40">
        <f>Конференции!F39</f>
        <v>0</v>
      </c>
    </row>
    <row r="26" spans="1:7" ht="22.5" customHeight="1">
      <c r="A26" s="135" t="s">
        <v>108</v>
      </c>
      <c r="B26" s="16" t="s">
        <v>111</v>
      </c>
      <c r="C26" s="40">
        <f>Конференции!G39</f>
        <v>0</v>
      </c>
      <c r="D26" s="40">
        <f>Конференции!H39</f>
        <v>0</v>
      </c>
    </row>
    <row r="27" spans="1:7" ht="35.25" customHeight="1">
      <c r="A27" s="135" t="s">
        <v>112</v>
      </c>
      <c r="B27" s="16" t="s">
        <v>109</v>
      </c>
      <c r="C27" s="40">
        <f>Конференции!C64</f>
        <v>0</v>
      </c>
      <c r="D27" s="40">
        <f>Конференции!D64</f>
        <v>0</v>
      </c>
    </row>
    <row r="28" spans="1:7" ht="35.25" customHeight="1">
      <c r="A28" s="135" t="s">
        <v>112</v>
      </c>
      <c r="B28" s="16" t="s">
        <v>210</v>
      </c>
      <c r="C28" s="47">
        <f>Конференции!E64</f>
        <v>0</v>
      </c>
      <c r="D28" s="47">
        <f>Конференции!F64</f>
        <v>0</v>
      </c>
      <c r="G28">
        <f>SUM(D17)</f>
        <v>0</v>
      </c>
    </row>
    <row r="29" spans="1:7" ht="21" customHeight="1">
      <c r="A29" s="136" t="s">
        <v>122</v>
      </c>
      <c r="B29" s="68" t="s">
        <v>132</v>
      </c>
      <c r="C29" s="59">
        <f>Патенты!C6</f>
        <v>0</v>
      </c>
      <c r="D29" s="59">
        <f>Патенты!E6</f>
        <v>0</v>
      </c>
    </row>
    <row r="30" spans="1:7" ht="21" customHeight="1">
      <c r="A30" s="140" t="s">
        <v>137</v>
      </c>
      <c r="B30" s="17" t="s">
        <v>133</v>
      </c>
      <c r="C30" s="47">
        <f>Патенты!B17</f>
        <v>0</v>
      </c>
      <c r="D30" s="47">
        <f>Патенты!E17</f>
        <v>0</v>
      </c>
    </row>
    <row r="31" spans="1:7" ht="21" customHeight="1">
      <c r="A31" s="140" t="s">
        <v>138</v>
      </c>
      <c r="B31" s="17" t="s">
        <v>134</v>
      </c>
      <c r="C31" s="47">
        <f>Патенты!B31</f>
        <v>0</v>
      </c>
      <c r="D31" s="47">
        <f>Патенты!E31</f>
        <v>0</v>
      </c>
    </row>
    <row r="32" spans="1:7" ht="21" customHeight="1">
      <c r="A32" s="140" t="s">
        <v>139</v>
      </c>
      <c r="B32" s="17" t="s">
        <v>135</v>
      </c>
      <c r="C32" s="47">
        <f>Патенты!B31</f>
        <v>0</v>
      </c>
      <c r="D32" s="47">
        <f>Патенты!E31</f>
        <v>0</v>
      </c>
    </row>
    <row r="33" spans="1:4" ht="15.75">
      <c r="A33" s="136" t="s">
        <v>123</v>
      </c>
      <c r="B33" s="63" t="s">
        <v>14</v>
      </c>
      <c r="C33" s="59">
        <f>'Научное руководство'!B20</f>
        <v>0</v>
      </c>
      <c r="D33" s="59">
        <f>'Научное руководство'!F20</f>
        <v>0</v>
      </c>
    </row>
    <row r="34" spans="1:4" ht="31.5">
      <c r="A34" s="136" t="s">
        <v>126</v>
      </c>
      <c r="B34" s="63" t="s">
        <v>16</v>
      </c>
      <c r="C34" s="59">
        <f>SUM(C35:C38)</f>
        <v>0</v>
      </c>
      <c r="D34" s="59">
        <f>SUM(D35:D38)</f>
        <v>0</v>
      </c>
    </row>
    <row r="35" spans="1:4" ht="31.5">
      <c r="A35" s="135" t="s">
        <v>129</v>
      </c>
      <c r="B35" s="17" t="s">
        <v>58</v>
      </c>
      <c r="C35" s="40">
        <f>'Привлечение внебюджетн. средств'!C20</f>
        <v>0</v>
      </c>
      <c r="D35" s="40">
        <f>'Привлечение внебюджетн. средств'!E20</f>
        <v>0</v>
      </c>
    </row>
    <row r="36" spans="1:4" ht="31.5">
      <c r="A36" s="135" t="s">
        <v>130</v>
      </c>
      <c r="B36" s="17" t="s">
        <v>45</v>
      </c>
      <c r="C36" s="40">
        <f>'Привлечение внебюджетн. средств'!C37</f>
        <v>0</v>
      </c>
      <c r="D36" s="40">
        <f>'Привлечение внебюджетн. средств'!E37</f>
        <v>0</v>
      </c>
    </row>
    <row r="37" spans="1:4" ht="31.5">
      <c r="A37" s="135" t="s">
        <v>136</v>
      </c>
      <c r="B37" s="17" t="s">
        <v>17</v>
      </c>
      <c r="C37" s="40">
        <f>'Привлечение внебюджетн. средств'!C56</f>
        <v>0</v>
      </c>
      <c r="D37" s="40">
        <f>'Привлечение внебюджетн. средств'!E56</f>
        <v>0</v>
      </c>
    </row>
    <row r="38" spans="1:4" ht="31.5">
      <c r="A38" s="135" t="s">
        <v>140</v>
      </c>
      <c r="B38" s="17" t="s">
        <v>44</v>
      </c>
      <c r="C38" s="40">
        <f>'Привлечение внебюджетн. средств'!C73</f>
        <v>0</v>
      </c>
      <c r="D38" s="40">
        <f>'Привлечение внебюджетн. средств'!E73</f>
        <v>0</v>
      </c>
    </row>
    <row r="39" spans="1:4" ht="15.75">
      <c r="A39" s="136" t="s">
        <v>131</v>
      </c>
      <c r="B39" s="63" t="s">
        <v>18</v>
      </c>
      <c r="C39" s="59">
        <f>'Выступления в СМИ'!D25</f>
        <v>0</v>
      </c>
      <c r="D39" s="59">
        <f>'Выступления в СМИ'!F25</f>
        <v>0</v>
      </c>
    </row>
    <row r="40" spans="1:4" ht="15.75">
      <c r="A40" s="136" t="s">
        <v>141</v>
      </c>
      <c r="B40" s="63" t="s">
        <v>15</v>
      </c>
      <c r="C40" s="59">
        <f>SUM(C41:C42)</f>
        <v>0</v>
      </c>
      <c r="D40" s="59">
        <f>SUM(D41:D42)</f>
        <v>0</v>
      </c>
    </row>
    <row r="41" spans="1:4" ht="15.75">
      <c r="A41" s="135" t="s">
        <v>142</v>
      </c>
      <c r="B41" s="17" t="s">
        <v>128</v>
      </c>
      <c r="C41" s="40">
        <f>'Опытно-экспериментальная'!C13</f>
        <v>0</v>
      </c>
      <c r="D41" s="40">
        <f>'Опытно-экспериментальная'!E13</f>
        <v>0</v>
      </c>
    </row>
    <row r="42" spans="1:4" ht="15.75">
      <c r="A42" s="135" t="s">
        <v>143</v>
      </c>
      <c r="B42" s="17" t="s">
        <v>127</v>
      </c>
      <c r="C42" s="40">
        <f>'Опытно-экспериментальная'!C22</f>
        <v>0</v>
      </c>
      <c r="D42" s="40">
        <f>'Опытно-экспериментальная'!E22</f>
        <v>0</v>
      </c>
    </row>
    <row r="43" spans="1:4" ht="15.75">
      <c r="A43" s="136" t="s">
        <v>145</v>
      </c>
      <c r="B43" s="63" t="s">
        <v>144</v>
      </c>
      <c r="C43" s="63"/>
      <c r="D43" s="63"/>
    </row>
    <row r="44" spans="1:4" ht="15.75">
      <c r="A44" s="135" t="s">
        <v>146</v>
      </c>
      <c r="B44" s="17" t="s">
        <v>162</v>
      </c>
      <c r="C44" s="47">
        <f>'Образоват. деятельность'!B22</f>
        <v>0</v>
      </c>
      <c r="D44" s="47">
        <f>'Образоват. деятельность'!E22</f>
        <v>0</v>
      </c>
    </row>
    <row r="45" spans="1:4" ht="31.5">
      <c r="A45" s="135" t="s">
        <v>147</v>
      </c>
      <c r="B45" s="17" t="s">
        <v>163</v>
      </c>
      <c r="C45" s="47">
        <f>'Образоват. деятельность'!B32</f>
        <v>0</v>
      </c>
      <c r="D45" s="47">
        <f>'Образоват. деятельность'!E32</f>
        <v>0</v>
      </c>
    </row>
    <row r="46" spans="1:4" ht="31.5">
      <c r="A46" s="140" t="s">
        <v>205</v>
      </c>
      <c r="B46" s="17" t="s">
        <v>168</v>
      </c>
      <c r="C46" s="47">
        <f>'Образоват. деятельность'!B49</f>
        <v>0</v>
      </c>
      <c r="D46" s="47">
        <f>'Образоват. деятельность'!F49</f>
        <v>0</v>
      </c>
    </row>
    <row r="47" spans="1:4" ht="15.75">
      <c r="A47" s="136" t="s">
        <v>148</v>
      </c>
      <c r="B47" s="63" t="s">
        <v>46</v>
      </c>
      <c r="C47" s="59">
        <f>C48</f>
        <v>0</v>
      </c>
      <c r="D47" s="59">
        <f>D48</f>
        <v>0</v>
      </c>
    </row>
    <row r="48" spans="1:4" ht="15.75">
      <c r="A48" s="135" t="s">
        <v>167</v>
      </c>
      <c r="B48" s="17" t="s">
        <v>47</v>
      </c>
      <c r="C48" s="47">
        <f>Награды!D23</f>
        <v>0</v>
      </c>
      <c r="D48" s="47">
        <f>Награды!F23</f>
        <v>0</v>
      </c>
    </row>
    <row r="49" spans="1:4" ht="15.75">
      <c r="A49" s="136" t="s">
        <v>149</v>
      </c>
      <c r="B49" s="63" t="s">
        <v>52</v>
      </c>
      <c r="C49" s="59">
        <f>'Защита диссертаций'!D13</f>
        <v>0</v>
      </c>
      <c r="D49" s="59">
        <f>'Защита диссертаций'!G13</f>
        <v>0</v>
      </c>
    </row>
    <row r="50" spans="1:4" ht="15.75">
      <c r="A50" s="135" t="s">
        <v>150</v>
      </c>
      <c r="B50" s="17" t="s">
        <v>176</v>
      </c>
      <c r="C50" s="47">
        <f>IF('Защита диссертаций'!C9="Да",1,0)</f>
        <v>0</v>
      </c>
      <c r="D50" s="47">
        <f>'Защита диссертаций'!G9</f>
        <v>0</v>
      </c>
    </row>
    <row r="51" spans="1:4" ht="15.75">
      <c r="A51" s="135" t="s">
        <v>206</v>
      </c>
      <c r="B51" s="17" t="s">
        <v>177</v>
      </c>
      <c r="C51" s="47">
        <f>IF('Защита диссертаций'!C10="Да",1,0)</f>
        <v>0</v>
      </c>
      <c r="D51" s="47">
        <f>'Защита диссертаций'!G10</f>
        <v>0</v>
      </c>
    </row>
    <row r="52" spans="1:4" ht="31.5">
      <c r="A52" s="135" t="s">
        <v>207</v>
      </c>
      <c r="B52" s="17" t="s">
        <v>196</v>
      </c>
      <c r="C52" s="47">
        <f>IF('Защита диссертаций'!C11="Да",1,0)</f>
        <v>0</v>
      </c>
      <c r="D52" s="47">
        <f>'Защита диссертаций'!G11</f>
        <v>0</v>
      </c>
    </row>
    <row r="53" spans="1:4" ht="31.5">
      <c r="A53" s="135" t="s">
        <v>208</v>
      </c>
      <c r="B53" s="17" t="s">
        <v>178</v>
      </c>
      <c r="C53" s="47">
        <f>IF('Защита диссертаций'!C12="Да",1,0)</f>
        <v>0</v>
      </c>
      <c r="D53" s="47">
        <f>'Защита диссертаций'!G12</f>
        <v>0</v>
      </c>
    </row>
    <row r="54" spans="1:4" ht="18.75">
      <c r="A54" s="52"/>
      <c r="B54" s="73" t="s">
        <v>67</v>
      </c>
      <c r="C54" s="78">
        <f>SUM(C47,C34,C40,C33,C22,C17,C11,C14,C29,C39,C49)</f>
        <v>0</v>
      </c>
      <c r="D54" s="78">
        <f>SUM(D47,D34,D40,D33,D22,D17,D11,D14,D29,D39,D49)</f>
        <v>0</v>
      </c>
    </row>
    <row r="55" spans="1:4" ht="18.75">
      <c r="A55" s="75"/>
      <c r="B55" s="76" t="s">
        <v>191</v>
      </c>
      <c r="C55" s="79"/>
      <c r="D55" s="75"/>
    </row>
    <row r="56" spans="1:4" ht="31.5">
      <c r="A56" s="75"/>
      <c r="B56" s="77" t="s">
        <v>187</v>
      </c>
      <c r="C56" s="26">
        <f>IF(B3&lt;=35,IF(OR(B4="кандидат наук",B4="доктор наук"),1.2*D54,D54),IF(B3&gt;35,IF(B3&lt;=40,IF(B4="доктор наук",1.2*D54,D54),D54)))</f>
        <v>0</v>
      </c>
      <c r="D56" s="75"/>
    </row>
    <row r="57" spans="1:4" ht="15.75">
      <c r="A57" s="75"/>
      <c r="B57" s="77" t="s">
        <v>189</v>
      </c>
      <c r="C57" s="26">
        <f>IF(B7&gt;0,C56/B7,0)</f>
        <v>0</v>
      </c>
      <c r="D57" s="75"/>
    </row>
    <row r="58" spans="1:4" ht="15.75">
      <c r="A58" s="75"/>
      <c r="B58" s="77" t="s">
        <v>190</v>
      </c>
      <c r="C58" s="26">
        <f>IF(B9&gt;0,C56/B9,0)</f>
        <v>0</v>
      </c>
      <c r="D58" s="75"/>
    </row>
    <row r="59" spans="1:4" ht="18.75">
      <c r="A59" s="83"/>
      <c r="B59" s="83" t="s">
        <v>192</v>
      </c>
      <c r="C59" s="85">
        <f>C58</f>
        <v>0</v>
      </c>
      <c r="D59" s="74"/>
    </row>
    <row r="60" spans="1:4" ht="31.5">
      <c r="A60" s="75"/>
      <c r="B60" s="77" t="s">
        <v>194</v>
      </c>
      <c r="C60" s="119"/>
      <c r="D60" s="119"/>
    </row>
    <row r="61" spans="1:4" ht="26.25" customHeight="1">
      <c r="A61" s="26"/>
      <c r="B61" s="86" t="s">
        <v>195</v>
      </c>
      <c r="C61" s="120" t="str">
        <f>IF(C60&gt;0,C60*C59,"нет")</f>
        <v>нет</v>
      </c>
      <c r="D61" s="119"/>
    </row>
    <row r="62" spans="1:4" ht="15.75">
      <c r="B62" s="84"/>
    </row>
    <row r="63" spans="1:4" ht="15.75">
      <c r="B63" s="84"/>
    </row>
    <row r="64" spans="1:4" ht="15" customHeight="1">
      <c r="A64" s="144" t="s">
        <v>220</v>
      </c>
      <c r="B64" s="144"/>
      <c r="C64" s="145" t="s">
        <v>221</v>
      </c>
      <c r="D64" s="145"/>
    </row>
  </sheetData>
  <sheetProtection formatCells="0" insertColumns="0" insertRows="0" sort="0"/>
  <mergeCells count="3">
    <mergeCell ref="B1:D1"/>
    <mergeCell ref="A64:B64"/>
    <mergeCell ref="C64:D64"/>
  </mergeCells>
  <dataValidations count="2">
    <dataValidation type="list" allowBlank="1" showInputMessage="1" showErrorMessage="1" sqref="B4">
      <formula1>$J$2:$J$4</formula1>
    </dataValidation>
    <dataValidation type="list" allowBlank="1" showInputMessage="1" showErrorMessage="1" sqref="B6">
      <formula1>$J$5:$J$6</formula1>
    </dataValidation>
  </dataValidations>
  <hyperlinks>
    <hyperlink ref="C16" location="Цитируемость!A1" display="Цитируемость!A1"/>
    <hyperlink ref="C15" location="Цитируемость!A1" display="Цитируемость!A1"/>
    <hyperlink ref="C21" location="'Учебники, Учебные пособия'!A1" display="'Учебники, Учебные пособия'!A1"/>
    <hyperlink ref="B39" location="'выступления в СМИ'!A1" display="Выступление в СМИ"/>
    <hyperlink ref="B29" location="патенты!A1" display="Патенты и лицензии"/>
    <hyperlink ref="B11" location="Публикации!A1" display="Публикации"/>
    <hyperlink ref="B14" location="Цитируемость!A1" display="Цитируемость"/>
    <hyperlink ref="B17" location="Монографии!A1" display="Монографии "/>
    <hyperlink ref="B22" location="Конференции!A1" display="Участие  конференциях/организаций конференций"/>
    <hyperlink ref="B33" location="'Научное руководство'!A1" display="Научное руководство"/>
    <hyperlink ref="B34" location="'Привлечение внебюджетн. средств'!A1" display="Привлечение внебюджетных средств на проведение НИР (или НИОКР)"/>
    <hyperlink ref="B40" location="'Опытно-экспериментальная'!A1" display="Опытно-экспериментальная работа"/>
    <hyperlink ref="B43" location="'Образоват. деятельность'!A1" display="Интеграция науки и образования"/>
    <hyperlink ref="B47" location="Награды!A1" display="Награды"/>
    <hyperlink ref="B49" location="'Защита диссертаций'!A1" display="Защита докторских, кандидатских диссертаций"/>
    <hyperlink ref="B12" location="Публикации!A1" display="Публикация в рецензируемом зарубежном журнале с международным  импакт-фактором не менее 1,0"/>
    <hyperlink ref="B13" location="Публикации!A1" display="Публикация в рецензируемом российском журнале, включенном в Перечень ВАК"/>
    <hyperlink ref="B15" location="Цитируемость!A1" display="Цитируемость в зарубежной базе данных ( Web of Science )"/>
    <hyperlink ref="B16" location="Цитируемость!A1" display="Цитируемость в  российской базе данных (РИНЦ)"/>
    <hyperlink ref="B18" location="' Монографии и учебники'!A1" display="Монографии, изданные в РФ "/>
    <hyperlink ref="B19" location="' Монографии и учебники'!A1" display="Монографии, изданные за рубежом"/>
    <hyperlink ref="B20" location="' Монографии и учебники'!A1" display="Учебники"/>
    <hyperlink ref="B21" location="' Монографии и учебники'!A1" display="Учебные пособия"/>
    <hyperlink ref="B23" location="Конференции!A1" display="Организация конференция в ГБОУ ВПО МГППУ"/>
    <hyperlink ref="B24" location="Конференции!A1" display="Стендовый доклад  на зарубежной конференции"/>
    <hyperlink ref="B25" location="Конференции!A1" display="Устный доклад на зарубежной конференции"/>
    <hyperlink ref="B26" location="Конференции!A1" display="Приглашенный доклад на зарубежной конференции"/>
    <hyperlink ref="B27" location="Конференции!A1" display="Выступление на российской конференции (уровень не ниже городской)"/>
    <hyperlink ref="B28" location="'Итоговый расчет'!A1" display="Приглашенный доклад на российской конференции (уровень не ниже городской)"/>
    <hyperlink ref="B30" location="Патенты!A1" display="Получение патента"/>
    <hyperlink ref="B31" location="Патенты!A1" display="Заключению лицензионного договора"/>
    <hyperlink ref="B32" location="Патенты!A1" display="Лицензионные договора, приносящие доход"/>
  </hyperlinks>
  <pageMargins left="0.7" right="0.7" top="0.75" bottom="0.75" header="0.3" footer="0.3"/>
  <pageSetup paperSize="9" scale="75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2"/>
  <dimension ref="A6:E22"/>
  <sheetViews>
    <sheetView topLeftCell="A7" workbookViewId="0">
      <selection activeCell="C18" sqref="C18"/>
    </sheetView>
  </sheetViews>
  <sheetFormatPr defaultRowHeight="15"/>
  <cols>
    <col min="2" max="2" width="50.5703125" customWidth="1"/>
    <col min="3" max="3" width="13.85546875" customWidth="1"/>
    <col min="4" max="4" width="15" customWidth="1"/>
    <col min="5" max="5" width="13.7109375" customWidth="1"/>
  </cols>
  <sheetData>
    <row r="6" spans="1:5" ht="28.5" customHeight="1">
      <c r="A6" s="146" t="s">
        <v>128</v>
      </c>
      <c r="B6" s="147"/>
      <c r="C6" s="147"/>
      <c r="D6" s="147"/>
      <c r="E6" s="148"/>
    </row>
    <row r="7" spans="1:5" ht="31.5">
      <c r="A7" s="12" t="s">
        <v>5</v>
      </c>
      <c r="B7" s="9" t="s">
        <v>43</v>
      </c>
      <c r="C7" s="9" t="s">
        <v>13</v>
      </c>
      <c r="D7" s="9" t="s">
        <v>30</v>
      </c>
      <c r="E7" s="11" t="s">
        <v>2</v>
      </c>
    </row>
    <row r="8" spans="1:5" ht="18.75">
      <c r="A8" s="6">
        <v>1</v>
      </c>
      <c r="B8" s="28"/>
      <c r="C8" s="29"/>
      <c r="D8" s="5">
        <v>7</v>
      </c>
      <c r="E8" s="8">
        <f t="shared" ref="E8:E12" si="0">C8*D8</f>
        <v>0</v>
      </c>
    </row>
    <row r="9" spans="1:5" ht="18.75">
      <c r="A9" s="6">
        <v>2</v>
      </c>
      <c r="B9" s="30"/>
      <c r="C9" s="29"/>
      <c r="D9" s="62">
        <v>7</v>
      </c>
      <c r="E9" s="8">
        <f t="shared" si="0"/>
        <v>0</v>
      </c>
    </row>
    <row r="10" spans="1:5" ht="18.75">
      <c r="A10" s="6">
        <v>3</v>
      </c>
      <c r="B10" s="30"/>
      <c r="C10" s="29"/>
      <c r="D10" s="62">
        <v>7</v>
      </c>
      <c r="E10" s="8">
        <f t="shared" si="0"/>
        <v>0</v>
      </c>
    </row>
    <row r="11" spans="1:5" ht="18.75">
      <c r="A11" s="6">
        <v>4</v>
      </c>
      <c r="B11" s="30"/>
      <c r="C11" s="29"/>
      <c r="D11" s="62">
        <v>7</v>
      </c>
      <c r="E11" s="8">
        <f t="shared" si="0"/>
        <v>0</v>
      </c>
    </row>
    <row r="12" spans="1:5" ht="18.75">
      <c r="A12" s="6">
        <v>5</v>
      </c>
      <c r="B12" s="30"/>
      <c r="C12" s="29"/>
      <c r="D12" s="62">
        <v>7</v>
      </c>
      <c r="E12" s="8">
        <f t="shared" si="0"/>
        <v>0</v>
      </c>
    </row>
    <row r="13" spans="1:5">
      <c r="A13" s="7" t="s">
        <v>6</v>
      </c>
      <c r="B13" s="7"/>
      <c r="C13" s="7">
        <f>SUM(C8:C12)</f>
        <v>0</v>
      </c>
      <c r="D13" s="7"/>
      <c r="E13" s="7">
        <f>SUM(E8:E12)</f>
        <v>0</v>
      </c>
    </row>
    <row r="15" spans="1:5" ht="27.75" customHeight="1">
      <c r="A15" s="146" t="s">
        <v>127</v>
      </c>
      <c r="B15" s="147"/>
      <c r="C15" s="147"/>
      <c r="D15" s="147"/>
      <c r="E15" s="148"/>
    </row>
    <row r="16" spans="1:5" ht="31.5">
      <c r="A16" s="12" t="s">
        <v>5</v>
      </c>
      <c r="B16" s="9" t="s">
        <v>43</v>
      </c>
      <c r="C16" s="9" t="s">
        <v>13</v>
      </c>
      <c r="D16" s="9" t="s">
        <v>30</v>
      </c>
      <c r="E16" s="11" t="s">
        <v>2</v>
      </c>
    </row>
    <row r="17" spans="1:5" ht="18.75">
      <c r="A17" s="6">
        <v>1</v>
      </c>
      <c r="B17" s="28"/>
      <c r="C17" s="29"/>
      <c r="D17" s="5">
        <v>5</v>
      </c>
      <c r="E17" s="8">
        <f t="shared" ref="E17:E21" si="1">C17*D17</f>
        <v>0</v>
      </c>
    </row>
    <row r="18" spans="1:5" ht="18.75">
      <c r="A18" s="6">
        <v>2</v>
      </c>
      <c r="B18" s="30"/>
      <c r="C18" s="29"/>
      <c r="D18" s="5">
        <v>5</v>
      </c>
      <c r="E18" s="8">
        <f t="shared" si="1"/>
        <v>0</v>
      </c>
    </row>
    <row r="19" spans="1:5" ht="18.75">
      <c r="A19" s="6">
        <v>3</v>
      </c>
      <c r="B19" s="30"/>
      <c r="C19" s="29"/>
      <c r="D19" s="5">
        <v>5</v>
      </c>
      <c r="E19" s="8">
        <f t="shared" si="1"/>
        <v>0</v>
      </c>
    </row>
    <row r="20" spans="1:5" ht="18.75">
      <c r="A20" s="6">
        <v>4</v>
      </c>
      <c r="B20" s="30"/>
      <c r="C20" s="29"/>
      <c r="D20" s="5">
        <v>5</v>
      </c>
      <c r="E20" s="8">
        <f t="shared" si="1"/>
        <v>0</v>
      </c>
    </row>
    <row r="21" spans="1:5" ht="18.75">
      <c r="A21" s="6">
        <v>5</v>
      </c>
      <c r="B21" s="30"/>
      <c r="C21" s="29"/>
      <c r="D21" s="5">
        <v>5</v>
      </c>
      <c r="E21" s="8">
        <f t="shared" si="1"/>
        <v>0</v>
      </c>
    </row>
    <row r="22" spans="1:5">
      <c r="A22" s="7" t="s">
        <v>6</v>
      </c>
      <c r="B22" s="7"/>
      <c r="C22" s="7">
        <f>SUM(C17:C21)</f>
        <v>0</v>
      </c>
      <c r="D22" s="7"/>
      <c r="E22" s="7">
        <f>SUM(E17:E21)</f>
        <v>0</v>
      </c>
    </row>
  </sheetData>
  <sheetProtection password="C0B7" sheet="1" objects="1" scenarios="1" formatCells="0"/>
  <mergeCells count="2">
    <mergeCell ref="A6:E6"/>
    <mergeCell ref="A15:E1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/>
  <dimension ref="A5:F49"/>
  <sheetViews>
    <sheetView workbookViewId="0"/>
  </sheetViews>
  <sheetFormatPr defaultRowHeight="15"/>
  <cols>
    <col min="2" max="3" width="41.42578125" customWidth="1"/>
    <col min="4" max="4" width="19.7109375" customWidth="1"/>
    <col min="5" max="5" width="16.140625" customWidth="1"/>
    <col min="6" max="6" width="15.140625" customWidth="1"/>
    <col min="7" max="7" width="13.85546875" customWidth="1"/>
    <col min="8" max="8" width="10.85546875" customWidth="1"/>
    <col min="9" max="9" width="11.28515625" customWidth="1"/>
  </cols>
  <sheetData>
    <row r="5" spans="1:5" ht="18.75">
      <c r="A5" s="166" t="s">
        <v>29</v>
      </c>
      <c r="B5" s="166"/>
      <c r="C5" s="166"/>
      <c r="D5" s="166"/>
      <c r="E5" s="166"/>
    </row>
    <row r="6" spans="1:5" ht="18.75" customHeight="1"/>
    <row r="7" spans="1:5" ht="14.25" customHeight="1"/>
    <row r="8" spans="1:5" ht="27.75" customHeight="1">
      <c r="A8" s="3"/>
      <c r="B8" s="146" t="s">
        <v>162</v>
      </c>
      <c r="C8" s="147"/>
      <c r="D8" s="147"/>
      <c r="E8" s="147"/>
    </row>
    <row r="9" spans="1:5" ht="31.5">
      <c r="A9" s="69" t="s">
        <v>5</v>
      </c>
      <c r="B9" s="21" t="s">
        <v>161</v>
      </c>
      <c r="C9" s="21" t="s">
        <v>201</v>
      </c>
      <c r="D9" s="21" t="s">
        <v>30</v>
      </c>
      <c r="E9" s="58" t="s">
        <v>2</v>
      </c>
    </row>
    <row r="10" spans="1:5" ht="18.75">
      <c r="A10" s="6">
        <v>1</v>
      </c>
      <c r="B10" s="30"/>
      <c r="C10" s="71"/>
      <c r="D10" s="114">
        <v>3</v>
      </c>
      <c r="E10" s="15">
        <f t="shared" ref="E10:E21" si="0">IF(COUNTA(B10)=1,D10,0)</f>
        <v>0</v>
      </c>
    </row>
    <row r="11" spans="1:5" ht="18.75">
      <c r="A11" s="6">
        <v>2</v>
      </c>
      <c r="B11" s="30"/>
      <c r="C11" s="30"/>
      <c r="D11" s="114">
        <v>3</v>
      </c>
      <c r="E11" s="15">
        <f t="shared" si="0"/>
        <v>0</v>
      </c>
    </row>
    <row r="12" spans="1:5" ht="18.75">
      <c r="A12" s="6">
        <v>3</v>
      </c>
      <c r="B12" s="30"/>
      <c r="C12" s="30"/>
      <c r="D12" s="114">
        <v>3</v>
      </c>
      <c r="E12" s="15">
        <f t="shared" si="0"/>
        <v>0</v>
      </c>
    </row>
    <row r="13" spans="1:5" ht="18.75">
      <c r="A13" s="6">
        <v>4</v>
      </c>
      <c r="B13" s="30"/>
      <c r="C13" s="30"/>
      <c r="D13" s="114">
        <v>3</v>
      </c>
      <c r="E13" s="15">
        <f t="shared" si="0"/>
        <v>0</v>
      </c>
    </row>
    <row r="14" spans="1:5" ht="18.75">
      <c r="A14" s="6">
        <v>5</v>
      </c>
      <c r="B14" s="30"/>
      <c r="C14" s="30"/>
      <c r="D14" s="114">
        <v>3</v>
      </c>
      <c r="E14" s="15">
        <f t="shared" si="0"/>
        <v>0</v>
      </c>
    </row>
    <row r="15" spans="1:5" ht="18.75">
      <c r="A15" s="6">
        <v>6</v>
      </c>
      <c r="B15" s="30"/>
      <c r="C15" s="30"/>
      <c r="D15" s="114">
        <v>3</v>
      </c>
      <c r="E15" s="15">
        <f t="shared" si="0"/>
        <v>0</v>
      </c>
    </row>
    <row r="16" spans="1:5" ht="18.75">
      <c r="A16" s="6">
        <v>7</v>
      </c>
      <c r="B16" s="30"/>
      <c r="C16" s="30"/>
      <c r="D16" s="114">
        <v>3</v>
      </c>
      <c r="E16" s="15">
        <f t="shared" si="0"/>
        <v>0</v>
      </c>
    </row>
    <row r="17" spans="1:5" ht="18.75">
      <c r="A17" s="6">
        <v>8</v>
      </c>
      <c r="B17" s="30"/>
      <c r="C17" s="30"/>
      <c r="D17" s="114">
        <v>3</v>
      </c>
      <c r="E17" s="15">
        <f t="shared" si="0"/>
        <v>0</v>
      </c>
    </row>
    <row r="18" spans="1:5" ht="18.75">
      <c r="A18" s="6">
        <v>9</v>
      </c>
      <c r="B18" s="30"/>
      <c r="C18" s="30"/>
      <c r="D18" s="114">
        <v>3</v>
      </c>
      <c r="E18" s="15">
        <f t="shared" si="0"/>
        <v>0</v>
      </c>
    </row>
    <row r="19" spans="1:5" ht="18.75">
      <c r="A19" s="6">
        <v>10</v>
      </c>
      <c r="B19" s="30"/>
      <c r="C19" s="30"/>
      <c r="D19" s="114">
        <v>3</v>
      </c>
      <c r="E19" s="15">
        <f t="shared" si="0"/>
        <v>0</v>
      </c>
    </row>
    <row r="20" spans="1:5" ht="18.75">
      <c r="A20" s="6">
        <v>11</v>
      </c>
      <c r="B20" s="30"/>
      <c r="C20" s="30"/>
      <c r="D20" s="114">
        <v>3</v>
      </c>
      <c r="E20" s="15">
        <f t="shared" si="0"/>
        <v>0</v>
      </c>
    </row>
    <row r="21" spans="1:5" ht="18.75">
      <c r="A21" s="6">
        <v>12</v>
      </c>
      <c r="B21" s="30"/>
      <c r="C21" s="30"/>
      <c r="D21" s="114">
        <v>3</v>
      </c>
      <c r="E21" s="15">
        <f t="shared" si="0"/>
        <v>0</v>
      </c>
    </row>
    <row r="22" spans="1:5">
      <c r="A22" s="7" t="s">
        <v>6</v>
      </c>
      <c r="B22" s="7">
        <f>COUNTA(B10:B21)</f>
        <v>0</v>
      </c>
      <c r="C22" s="7"/>
      <c r="D22" s="98"/>
      <c r="E22" s="98">
        <f>SUM(E10:E21)</f>
        <v>0</v>
      </c>
    </row>
    <row r="24" spans="1:5">
      <c r="B24" s="35"/>
      <c r="C24" s="35"/>
      <c r="D24" s="35"/>
      <c r="E24" s="35"/>
    </row>
    <row r="25" spans="1:5" ht="29.25" customHeight="1">
      <c r="A25" s="3"/>
      <c r="B25" s="146" t="s">
        <v>163</v>
      </c>
      <c r="C25" s="147"/>
      <c r="D25" s="147"/>
      <c r="E25" s="147"/>
    </row>
    <row r="26" spans="1:5" ht="31.5">
      <c r="A26" s="69" t="s">
        <v>5</v>
      </c>
      <c r="B26" s="21" t="s">
        <v>164</v>
      </c>
      <c r="C26" s="21" t="s">
        <v>165</v>
      </c>
      <c r="D26" s="21" t="s">
        <v>30</v>
      </c>
      <c r="E26" s="58" t="s">
        <v>2</v>
      </c>
    </row>
    <row r="27" spans="1:5" ht="18.75">
      <c r="A27" s="6">
        <v>1</v>
      </c>
      <c r="B27" s="30"/>
      <c r="C27" s="71"/>
      <c r="D27" s="70">
        <v>5</v>
      </c>
      <c r="E27" s="15">
        <f>IF(COUNTA(B27)=1,D27,0)</f>
        <v>0</v>
      </c>
    </row>
    <row r="28" spans="1:5" ht="18.75">
      <c r="A28" s="6">
        <v>2</v>
      </c>
      <c r="B28" s="30"/>
      <c r="C28" s="30"/>
      <c r="D28" s="70">
        <v>3</v>
      </c>
      <c r="E28" s="15">
        <f>IF(COUNTA(B28)=1,D28,0)</f>
        <v>0</v>
      </c>
    </row>
    <row r="29" spans="1:5" ht="18.75">
      <c r="A29" s="6">
        <v>3</v>
      </c>
      <c r="B29" s="30"/>
      <c r="C29" s="30"/>
      <c r="D29" s="70">
        <v>3</v>
      </c>
      <c r="E29" s="15">
        <f>IF(COUNTA(B29)=1,D29,0)</f>
        <v>0</v>
      </c>
    </row>
    <row r="30" spans="1:5" ht="18.75">
      <c r="A30" s="6">
        <v>4</v>
      </c>
      <c r="B30" s="30"/>
      <c r="C30" s="30"/>
      <c r="D30" s="70">
        <v>3</v>
      </c>
      <c r="E30" s="15">
        <f>IF(COUNTA(B30)=1,D30,0)</f>
        <v>0</v>
      </c>
    </row>
    <row r="31" spans="1:5" ht="18.75">
      <c r="A31" s="6">
        <v>5</v>
      </c>
      <c r="B31" s="30"/>
      <c r="C31" s="30"/>
      <c r="D31" s="70">
        <v>3</v>
      </c>
      <c r="E31" s="15">
        <f>IF(COUNTA(B31)=1,D31,0)</f>
        <v>0</v>
      </c>
    </row>
    <row r="32" spans="1:5">
      <c r="A32" s="4" t="s">
        <v>67</v>
      </c>
      <c r="B32" s="7">
        <f>COUNTA(B27:B31)</f>
        <v>0</v>
      </c>
      <c r="C32" s="7"/>
      <c r="D32" s="7"/>
      <c r="E32" s="7">
        <f>SUM(E27:E31)</f>
        <v>0</v>
      </c>
    </row>
    <row r="35" spans="1:6" ht="27.75" customHeight="1">
      <c r="A35" s="3"/>
      <c r="B35" s="165" t="s">
        <v>168</v>
      </c>
      <c r="C35" s="165"/>
      <c r="D35" s="165"/>
      <c r="E35" s="165"/>
      <c r="F35" s="165"/>
    </row>
    <row r="36" spans="1:6" ht="31.5">
      <c r="A36" s="69" t="s">
        <v>5</v>
      </c>
      <c r="B36" s="21" t="s">
        <v>164</v>
      </c>
      <c r="C36" s="21" t="s">
        <v>161</v>
      </c>
      <c r="D36" s="21" t="s">
        <v>166</v>
      </c>
      <c r="E36" s="21" t="s">
        <v>30</v>
      </c>
      <c r="F36" s="58" t="s">
        <v>2</v>
      </c>
    </row>
    <row r="37" spans="1:6" ht="18.75">
      <c r="A37" s="6">
        <v>1</v>
      </c>
      <c r="B37" s="30"/>
      <c r="C37" s="117"/>
      <c r="D37" s="71"/>
      <c r="E37" s="70">
        <v>1.5</v>
      </c>
      <c r="F37" s="15">
        <f>IF(COUNTA(B37)=1,IF(COUNTA(C37)=1,E37,0),0)</f>
        <v>0</v>
      </c>
    </row>
    <row r="38" spans="1:6" ht="18.75">
      <c r="A38" s="6">
        <v>2</v>
      </c>
      <c r="B38" s="30"/>
      <c r="C38" s="30"/>
      <c r="D38" s="30"/>
      <c r="E38" s="70">
        <v>1.5</v>
      </c>
      <c r="F38" s="15">
        <f t="shared" ref="F38:F48" si="1">IF(COUNTA(B38)=1,E38,0)</f>
        <v>0</v>
      </c>
    </row>
    <row r="39" spans="1:6" ht="18.75">
      <c r="A39" s="6">
        <v>3</v>
      </c>
      <c r="B39" s="30"/>
      <c r="C39" s="30"/>
      <c r="D39" s="30"/>
      <c r="E39" s="70">
        <v>1.5</v>
      </c>
      <c r="F39" s="15">
        <f t="shared" si="1"/>
        <v>0</v>
      </c>
    </row>
    <row r="40" spans="1:6" ht="18.75">
      <c r="A40" s="6">
        <v>4</v>
      </c>
      <c r="B40" s="30"/>
      <c r="C40" s="30"/>
      <c r="D40" s="30"/>
      <c r="E40" s="70">
        <v>1.5</v>
      </c>
      <c r="F40" s="15">
        <f t="shared" si="1"/>
        <v>0</v>
      </c>
    </row>
    <row r="41" spans="1:6" ht="18.75">
      <c r="A41" s="6">
        <v>5</v>
      </c>
      <c r="B41" s="30"/>
      <c r="C41" s="30"/>
      <c r="D41" s="30"/>
      <c r="E41" s="70">
        <v>1.5</v>
      </c>
      <c r="F41" s="15">
        <f t="shared" si="1"/>
        <v>0</v>
      </c>
    </row>
    <row r="42" spans="1:6" ht="18.75">
      <c r="A42" s="6">
        <v>6</v>
      </c>
      <c r="B42" s="30"/>
      <c r="C42" s="30"/>
      <c r="D42" s="30"/>
      <c r="E42" s="70">
        <v>1.5</v>
      </c>
      <c r="F42" s="15">
        <f t="shared" si="1"/>
        <v>0</v>
      </c>
    </row>
    <row r="43" spans="1:6" ht="18.75">
      <c r="A43" s="6">
        <v>7</v>
      </c>
      <c r="B43" s="30"/>
      <c r="C43" s="30"/>
      <c r="D43" s="30"/>
      <c r="E43" s="70">
        <v>1.5</v>
      </c>
      <c r="F43" s="15">
        <f t="shared" si="1"/>
        <v>0</v>
      </c>
    </row>
    <row r="44" spans="1:6" ht="18.75">
      <c r="A44" s="6">
        <v>8</v>
      </c>
      <c r="B44" s="30"/>
      <c r="C44" s="30"/>
      <c r="D44" s="30"/>
      <c r="E44" s="70">
        <v>1.5</v>
      </c>
      <c r="F44" s="15">
        <f t="shared" si="1"/>
        <v>0</v>
      </c>
    </row>
    <row r="45" spans="1:6" ht="18.75">
      <c r="A45" s="6">
        <v>9</v>
      </c>
      <c r="B45" s="30"/>
      <c r="C45" s="30"/>
      <c r="D45" s="30"/>
      <c r="E45" s="70">
        <v>1.5</v>
      </c>
      <c r="F45" s="15">
        <f t="shared" si="1"/>
        <v>0</v>
      </c>
    </row>
    <row r="46" spans="1:6" ht="18.75">
      <c r="A46" s="6">
        <v>10</v>
      </c>
      <c r="B46" s="30"/>
      <c r="C46" s="30"/>
      <c r="D46" s="30"/>
      <c r="E46" s="70">
        <v>1.5</v>
      </c>
      <c r="F46" s="15">
        <f t="shared" si="1"/>
        <v>0</v>
      </c>
    </row>
    <row r="47" spans="1:6" ht="18.75">
      <c r="A47" s="6">
        <v>11</v>
      </c>
      <c r="B47" s="30"/>
      <c r="C47" s="30"/>
      <c r="D47" s="30"/>
      <c r="E47" s="70">
        <v>1.5</v>
      </c>
      <c r="F47" s="15">
        <f t="shared" si="1"/>
        <v>0</v>
      </c>
    </row>
    <row r="48" spans="1:6" ht="18.75">
      <c r="A48" s="6">
        <v>12</v>
      </c>
      <c r="B48" s="30"/>
      <c r="C48" s="30"/>
      <c r="D48" s="30"/>
      <c r="E48" s="70">
        <v>1.5</v>
      </c>
      <c r="F48" s="15">
        <f t="shared" si="1"/>
        <v>0</v>
      </c>
    </row>
    <row r="49" spans="1:6">
      <c r="A49" s="7" t="s">
        <v>6</v>
      </c>
      <c r="B49" s="7">
        <f>COUNTA(B44:B48)</f>
        <v>0</v>
      </c>
      <c r="C49" s="7"/>
      <c r="D49" s="7"/>
      <c r="E49" s="7"/>
      <c r="F49" s="7">
        <f>SUM(F37:F48)</f>
        <v>0</v>
      </c>
    </row>
  </sheetData>
  <sheetProtection password="C0B7" sheet="1" objects="1" scenarios="1" formatCells="0"/>
  <mergeCells count="4">
    <mergeCell ref="B35:F35"/>
    <mergeCell ref="B25:E25"/>
    <mergeCell ref="B8:E8"/>
    <mergeCell ref="A5:E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4"/>
  <dimension ref="A6:F23"/>
  <sheetViews>
    <sheetView workbookViewId="0"/>
  </sheetViews>
  <sheetFormatPr defaultRowHeight="15"/>
  <cols>
    <col min="1" max="1" width="9.140625" style="109"/>
    <col min="2" max="2" width="50.5703125" style="109" customWidth="1"/>
    <col min="3" max="4" width="13.85546875" style="109" customWidth="1"/>
    <col min="5" max="5" width="15" style="109" customWidth="1"/>
    <col min="6" max="6" width="13.7109375" style="109" customWidth="1"/>
    <col min="7" max="16384" width="9.140625" style="109"/>
  </cols>
  <sheetData>
    <row r="6" spans="1:6" ht="30" customHeight="1">
      <c r="A6" s="152" t="s">
        <v>217</v>
      </c>
      <c r="B6" s="153"/>
      <c r="C6" s="153"/>
      <c r="D6" s="153"/>
      <c r="E6" s="153"/>
      <c r="F6" s="154"/>
    </row>
    <row r="7" spans="1:6" ht="47.25">
      <c r="A7" s="118" t="s">
        <v>5</v>
      </c>
      <c r="B7" s="101" t="s">
        <v>169</v>
      </c>
      <c r="C7" s="101" t="s">
        <v>41</v>
      </c>
      <c r="D7" s="101" t="s">
        <v>13</v>
      </c>
      <c r="E7" s="101" t="s">
        <v>30</v>
      </c>
      <c r="F7" s="95" t="s">
        <v>2</v>
      </c>
    </row>
    <row r="8" spans="1:6" ht="18.75">
      <c r="A8" s="113">
        <v>1</v>
      </c>
      <c r="B8" s="28"/>
      <c r="C8" s="28"/>
      <c r="D8" s="29"/>
      <c r="E8" s="62">
        <v>50</v>
      </c>
      <c r="F8" s="15">
        <f>D8*E8</f>
        <v>0</v>
      </c>
    </row>
    <row r="9" spans="1:6" ht="18.75">
      <c r="A9" s="113">
        <v>2</v>
      </c>
      <c r="B9" s="30"/>
      <c r="C9" s="30"/>
      <c r="D9" s="29"/>
      <c r="E9" s="62">
        <v>50</v>
      </c>
      <c r="F9" s="15">
        <f t="shared" ref="F9:F15" si="0">D9*E9</f>
        <v>0</v>
      </c>
    </row>
    <row r="10" spans="1:6" ht="18.75">
      <c r="A10" s="113">
        <v>3</v>
      </c>
      <c r="B10" s="30"/>
      <c r="C10" s="30"/>
      <c r="D10" s="29"/>
      <c r="E10" s="62">
        <v>50</v>
      </c>
      <c r="F10" s="15">
        <f t="shared" si="0"/>
        <v>0</v>
      </c>
    </row>
    <row r="11" spans="1:6" ht="18.75">
      <c r="A11" s="113">
        <v>4</v>
      </c>
      <c r="B11" s="30"/>
      <c r="C11" s="30"/>
      <c r="D11" s="29"/>
      <c r="E11" s="62">
        <v>50</v>
      </c>
      <c r="F11" s="15">
        <f t="shared" si="0"/>
        <v>0</v>
      </c>
    </row>
    <row r="12" spans="1:6" ht="18.75">
      <c r="A12" s="113">
        <v>5</v>
      </c>
      <c r="B12" s="30"/>
      <c r="C12" s="30"/>
      <c r="D12" s="29"/>
      <c r="E12" s="62">
        <v>50</v>
      </c>
      <c r="F12" s="15">
        <f t="shared" si="0"/>
        <v>0</v>
      </c>
    </row>
    <row r="13" spans="1:6" ht="18.75">
      <c r="A13" s="113">
        <v>6</v>
      </c>
      <c r="B13" s="30"/>
      <c r="C13" s="30"/>
      <c r="D13" s="29"/>
      <c r="E13" s="62">
        <v>50</v>
      </c>
      <c r="F13" s="15">
        <f t="shared" si="0"/>
        <v>0</v>
      </c>
    </row>
    <row r="14" spans="1:6" ht="18.75">
      <c r="A14" s="113">
        <v>7</v>
      </c>
      <c r="B14" s="30"/>
      <c r="C14" s="30"/>
      <c r="D14" s="29"/>
      <c r="E14" s="62">
        <v>50</v>
      </c>
      <c r="F14" s="15">
        <f t="shared" si="0"/>
        <v>0</v>
      </c>
    </row>
    <row r="15" spans="1:6" ht="18.75">
      <c r="A15" s="113">
        <v>8</v>
      </c>
      <c r="B15" s="30"/>
      <c r="C15" s="30"/>
      <c r="D15" s="29"/>
      <c r="E15" s="62">
        <v>50</v>
      </c>
      <c r="F15" s="15">
        <f t="shared" si="0"/>
        <v>0</v>
      </c>
    </row>
    <row r="16" spans="1:6" ht="18.75">
      <c r="A16" s="113">
        <v>9</v>
      </c>
      <c r="B16" s="30"/>
      <c r="C16" s="30"/>
      <c r="D16" s="29"/>
      <c r="E16" s="62">
        <v>50</v>
      </c>
      <c r="F16" s="15">
        <f t="shared" ref="F16:F22" si="1">D16*E16</f>
        <v>0</v>
      </c>
    </row>
    <row r="17" spans="1:6" ht="18.75">
      <c r="A17" s="113">
        <v>10</v>
      </c>
      <c r="B17" s="30"/>
      <c r="C17" s="30"/>
      <c r="D17" s="29"/>
      <c r="E17" s="62">
        <v>50</v>
      </c>
      <c r="F17" s="15">
        <f t="shared" si="1"/>
        <v>0</v>
      </c>
    </row>
    <row r="18" spans="1:6" ht="18.75">
      <c r="A18" s="113">
        <v>11</v>
      </c>
      <c r="B18" s="30"/>
      <c r="C18" s="30"/>
      <c r="D18" s="29"/>
      <c r="E18" s="62">
        <v>50</v>
      </c>
      <c r="F18" s="15">
        <f t="shared" si="1"/>
        <v>0</v>
      </c>
    </row>
    <row r="19" spans="1:6" ht="18.75">
      <c r="A19" s="113">
        <v>12</v>
      </c>
      <c r="B19" s="30"/>
      <c r="C19" s="30"/>
      <c r="D19" s="29"/>
      <c r="E19" s="62">
        <v>50</v>
      </c>
      <c r="F19" s="15">
        <f t="shared" si="1"/>
        <v>0</v>
      </c>
    </row>
    <row r="20" spans="1:6" ht="18.75">
      <c r="A20" s="113">
        <v>13</v>
      </c>
      <c r="B20" s="30"/>
      <c r="C20" s="30"/>
      <c r="D20" s="29"/>
      <c r="E20" s="62">
        <v>50</v>
      </c>
      <c r="F20" s="15">
        <f t="shared" si="1"/>
        <v>0</v>
      </c>
    </row>
    <row r="21" spans="1:6" ht="18.75">
      <c r="A21" s="113">
        <v>14</v>
      </c>
      <c r="B21" s="30"/>
      <c r="C21" s="30"/>
      <c r="D21" s="29"/>
      <c r="E21" s="62">
        <v>50</v>
      </c>
      <c r="F21" s="15">
        <f t="shared" si="1"/>
        <v>0</v>
      </c>
    </row>
    <row r="22" spans="1:6" ht="18.75">
      <c r="A22" s="113">
        <v>15</v>
      </c>
      <c r="B22" s="30"/>
      <c r="C22" s="30"/>
      <c r="D22" s="29"/>
      <c r="E22" s="62">
        <v>50</v>
      </c>
      <c r="F22" s="15">
        <f t="shared" si="1"/>
        <v>0</v>
      </c>
    </row>
    <row r="23" spans="1:6">
      <c r="A23" s="98" t="s">
        <v>6</v>
      </c>
      <c r="B23" s="98"/>
      <c r="C23" s="98"/>
      <c r="D23" s="98">
        <f>SUM(D8:D22)</f>
        <v>0</v>
      </c>
      <c r="E23" s="98"/>
      <c r="F23" s="98">
        <f>SUM(F8:F22)</f>
        <v>0</v>
      </c>
    </row>
  </sheetData>
  <sheetProtection password="C0B7" sheet="1" objects="1" scenarios="1"/>
  <mergeCells count="1">
    <mergeCell ref="A6:F6"/>
  </mergeCells>
  <dataValidations count="1">
    <dataValidation type="whole" operator="greaterThanOrEqual" allowBlank="1" showInputMessage="1" showErrorMessage="1" sqref="D8:D22">
      <formula1>0</formula1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5"/>
  <dimension ref="A7:K13"/>
  <sheetViews>
    <sheetView workbookViewId="0"/>
  </sheetViews>
  <sheetFormatPr defaultRowHeight="15"/>
  <cols>
    <col min="2" max="2" width="50.5703125" customWidth="1"/>
    <col min="3" max="3" width="18.7109375" customWidth="1"/>
    <col min="4" max="4" width="40.5703125" customWidth="1"/>
    <col min="5" max="5" width="20" customWidth="1"/>
    <col min="6" max="6" width="30.28515625" customWidth="1"/>
    <col min="7" max="7" width="15.7109375" customWidth="1"/>
  </cols>
  <sheetData>
    <row r="7" spans="1:11" ht="39" customHeight="1">
      <c r="A7" s="146" t="s">
        <v>51</v>
      </c>
      <c r="B7" s="147"/>
      <c r="C7" s="147"/>
      <c r="D7" s="147"/>
      <c r="E7" s="147"/>
      <c r="F7" s="147"/>
      <c r="G7" s="148"/>
    </row>
    <row r="8" spans="1:11" ht="47.25">
      <c r="A8" s="18" t="s">
        <v>5</v>
      </c>
      <c r="B8" s="19" t="s">
        <v>175</v>
      </c>
      <c r="C8" s="21" t="s">
        <v>215</v>
      </c>
      <c r="D8" s="21" t="s">
        <v>172</v>
      </c>
      <c r="E8" s="21" t="s">
        <v>173</v>
      </c>
      <c r="F8" s="21" t="s">
        <v>174</v>
      </c>
      <c r="G8" s="11" t="s">
        <v>2</v>
      </c>
      <c r="K8" t="s">
        <v>170</v>
      </c>
    </row>
    <row r="9" spans="1:11" ht="63">
      <c r="A9" s="6">
        <v>1</v>
      </c>
      <c r="B9" s="25" t="s">
        <v>202</v>
      </c>
      <c r="C9" s="29" t="s">
        <v>171</v>
      </c>
      <c r="D9" s="29"/>
      <c r="E9" s="29"/>
      <c r="F9" s="29"/>
      <c r="G9" s="8">
        <f>IF(C9="ДА",IF(COUNTA(D9)=1,IF(COUNTA(E9)=1,50,0),0),0)</f>
        <v>0</v>
      </c>
      <c r="K9" t="s">
        <v>171</v>
      </c>
    </row>
    <row r="10" spans="1:11" ht="57.75" customHeight="1">
      <c r="A10" s="6">
        <v>2</v>
      </c>
      <c r="B10" s="25" t="s">
        <v>203</v>
      </c>
      <c r="C10" s="29" t="s">
        <v>171</v>
      </c>
      <c r="D10" s="29"/>
      <c r="E10" s="29"/>
      <c r="F10" s="29"/>
      <c r="G10" s="8">
        <f>IF(C10="ДА",IF(COUNTA(D10)=1,IF(COUNTA(E10)=1,100,0),0),0)</f>
        <v>0</v>
      </c>
    </row>
    <row r="11" spans="1:11" ht="63">
      <c r="A11" s="6">
        <v>3</v>
      </c>
      <c r="B11" s="25" t="s">
        <v>204</v>
      </c>
      <c r="C11" s="29" t="s">
        <v>171</v>
      </c>
      <c r="D11" s="29"/>
      <c r="E11" s="29"/>
      <c r="F11" s="29"/>
      <c r="G11" s="8">
        <f>IF(C11="ДА",IF(COUNTA(D11)=1,IF(COUNTA(E11)=1,25,0),0),0)</f>
        <v>0</v>
      </c>
    </row>
    <row r="12" spans="1:11" ht="63">
      <c r="A12" s="6">
        <v>4</v>
      </c>
      <c r="B12" s="25" t="s">
        <v>56</v>
      </c>
      <c r="C12" s="29" t="s">
        <v>171</v>
      </c>
      <c r="D12" s="29"/>
      <c r="E12" s="29"/>
      <c r="F12" s="29"/>
      <c r="G12" s="8">
        <f t="shared" ref="G12" si="0">IF(C12="ДА",IF(COUNTA(D12)=1,IF(COUNTA(E12)=1,50,0),0),0)</f>
        <v>0</v>
      </c>
    </row>
    <row r="13" spans="1:11">
      <c r="A13" s="7" t="s">
        <v>6</v>
      </c>
      <c r="B13" s="7"/>
      <c r="C13" s="7"/>
      <c r="D13" s="4">
        <f>IF(C9="да",1,IF(C10="да",1,IF(C11="да",1,IF(C12="да",1,0))))</f>
        <v>0</v>
      </c>
      <c r="E13" s="4"/>
      <c r="F13" s="4"/>
      <c r="G13" s="4">
        <f>SUM(G9:G12)</f>
        <v>0</v>
      </c>
    </row>
  </sheetData>
  <sheetProtection password="C0B7" sheet="1" objects="1" scenarios="1" formatCells="0"/>
  <mergeCells count="1">
    <mergeCell ref="A7:G7"/>
  </mergeCells>
  <dataValidations count="1">
    <dataValidation type="list" allowBlank="1" showInputMessage="1" showErrorMessage="1" sqref="C9:C12">
      <formula1>$K$8:$K$9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4" tint="0.39997558519241921"/>
  </sheetPr>
  <dimension ref="A6:G40"/>
  <sheetViews>
    <sheetView topLeftCell="A7" workbookViewId="0">
      <selection activeCell="K34" sqref="K34"/>
    </sheetView>
  </sheetViews>
  <sheetFormatPr defaultRowHeight="15"/>
  <cols>
    <col min="2" max="2" width="58.28515625" customWidth="1"/>
    <col min="3" max="3" width="11" customWidth="1"/>
    <col min="4" max="4" width="15.42578125" customWidth="1"/>
    <col min="5" max="5" width="13.85546875" customWidth="1"/>
    <col min="6" max="6" width="10.85546875" customWidth="1"/>
    <col min="7" max="7" width="11.28515625" customWidth="1"/>
  </cols>
  <sheetData>
    <row r="6" spans="1:7" ht="45.75" customHeight="1">
      <c r="A6" s="3"/>
      <c r="B6" s="146" t="s">
        <v>157</v>
      </c>
      <c r="C6" s="147"/>
      <c r="D6" s="147"/>
      <c r="E6" s="147"/>
      <c r="F6" s="147"/>
      <c r="G6" s="148"/>
    </row>
    <row r="7" spans="1:7" ht="31.5" customHeight="1">
      <c r="A7" s="9" t="s">
        <v>5</v>
      </c>
      <c r="B7" s="89" t="s">
        <v>3</v>
      </c>
      <c r="C7" s="9" t="s">
        <v>13</v>
      </c>
      <c r="D7" s="9" t="s">
        <v>7</v>
      </c>
      <c r="E7" s="9" t="s">
        <v>4</v>
      </c>
      <c r="F7" s="9" t="s">
        <v>1</v>
      </c>
      <c r="G7" s="88" t="s">
        <v>2</v>
      </c>
    </row>
    <row r="8" spans="1:7" ht="18.75">
      <c r="A8" s="6">
        <v>1</v>
      </c>
      <c r="B8" s="1"/>
      <c r="C8" s="1"/>
      <c r="D8" s="87"/>
      <c r="E8" s="5">
        <v>25</v>
      </c>
      <c r="F8" s="2">
        <v>1</v>
      </c>
      <c r="G8" s="15">
        <f>IF( F8&lt;3,C8*D8*E8,IF(F8&lt;6,C8*D8*20,IF(F8&gt;5,C8*D8*15)))</f>
        <v>0</v>
      </c>
    </row>
    <row r="9" spans="1:7" ht="18.75">
      <c r="A9" s="6">
        <v>2</v>
      </c>
      <c r="B9" s="1"/>
      <c r="C9" s="1"/>
      <c r="D9" s="87"/>
      <c r="E9" s="5">
        <v>25</v>
      </c>
      <c r="F9" s="2">
        <v>1</v>
      </c>
      <c r="G9" s="15">
        <f t="shared" ref="G9:G17" si="0">IF( F9&lt;3,C9*D9*E9,IF(F9&lt;6,C9*D9*20,IF(F9&gt;5,C9*D9*15)))</f>
        <v>0</v>
      </c>
    </row>
    <row r="10" spans="1:7" ht="18.75">
      <c r="A10" s="6">
        <v>3</v>
      </c>
      <c r="B10" s="1"/>
      <c r="C10" s="1"/>
      <c r="D10" s="87"/>
      <c r="E10" s="5">
        <v>25</v>
      </c>
      <c r="F10" s="2">
        <v>1</v>
      </c>
      <c r="G10" s="15">
        <f t="shared" si="0"/>
        <v>0</v>
      </c>
    </row>
    <row r="11" spans="1:7" ht="18.75">
      <c r="A11" s="6">
        <v>4</v>
      </c>
      <c r="B11" s="1"/>
      <c r="C11" s="1"/>
      <c r="D11" s="87"/>
      <c r="E11" s="5">
        <v>25</v>
      </c>
      <c r="F11" s="2">
        <v>1</v>
      </c>
      <c r="G11" s="15">
        <f t="shared" si="0"/>
        <v>0</v>
      </c>
    </row>
    <row r="12" spans="1:7" ht="18.75">
      <c r="A12" s="6">
        <v>5</v>
      </c>
      <c r="B12" s="1"/>
      <c r="C12" s="1"/>
      <c r="D12" s="1"/>
      <c r="E12" s="5">
        <v>25</v>
      </c>
      <c r="F12" s="2">
        <v>1</v>
      </c>
      <c r="G12" s="15">
        <f t="shared" si="0"/>
        <v>0</v>
      </c>
    </row>
    <row r="13" spans="1:7" ht="18.75">
      <c r="A13" s="6">
        <v>6</v>
      </c>
      <c r="B13" s="1"/>
      <c r="C13" s="1"/>
      <c r="D13" s="87"/>
      <c r="E13" s="5">
        <v>25</v>
      </c>
      <c r="F13" s="2">
        <v>1</v>
      </c>
      <c r="G13" s="15">
        <f t="shared" si="0"/>
        <v>0</v>
      </c>
    </row>
    <row r="14" spans="1:7" ht="18.75">
      <c r="A14" s="6">
        <v>7</v>
      </c>
      <c r="B14" s="1"/>
      <c r="C14" s="1"/>
      <c r="D14" s="87"/>
      <c r="E14" s="5">
        <v>25</v>
      </c>
      <c r="F14" s="2">
        <v>1</v>
      </c>
      <c r="G14" s="15">
        <f t="shared" si="0"/>
        <v>0</v>
      </c>
    </row>
    <row r="15" spans="1:7" ht="18.75">
      <c r="A15" s="6">
        <v>8</v>
      </c>
      <c r="B15" s="1"/>
      <c r="C15" s="1"/>
      <c r="D15" s="87"/>
      <c r="E15" s="5">
        <v>25</v>
      </c>
      <c r="F15" s="2">
        <v>1</v>
      </c>
      <c r="G15" s="15">
        <f t="shared" si="0"/>
        <v>0</v>
      </c>
    </row>
    <row r="16" spans="1:7" ht="18.75">
      <c r="A16" s="6">
        <v>9</v>
      </c>
      <c r="B16" s="1"/>
      <c r="C16" s="1"/>
      <c r="D16" s="87"/>
      <c r="E16" s="5">
        <v>25</v>
      </c>
      <c r="F16" s="2">
        <v>1</v>
      </c>
      <c r="G16" s="15">
        <f t="shared" si="0"/>
        <v>0</v>
      </c>
    </row>
    <row r="17" spans="1:7" ht="18.75">
      <c r="A17" s="6">
        <v>10</v>
      </c>
      <c r="B17" s="1"/>
      <c r="C17" s="1"/>
      <c r="D17" s="87"/>
      <c r="E17" s="5">
        <v>25</v>
      </c>
      <c r="F17" s="2">
        <v>1</v>
      </c>
      <c r="G17" s="15">
        <f t="shared" si="0"/>
        <v>0</v>
      </c>
    </row>
    <row r="18" spans="1:7">
      <c r="A18" s="4"/>
      <c r="B18" s="7" t="s">
        <v>6</v>
      </c>
      <c r="C18" s="7">
        <f>SUM(C8:C17)</f>
        <v>0</v>
      </c>
      <c r="D18" s="4"/>
      <c r="E18" s="4"/>
      <c r="F18" s="4"/>
      <c r="G18" s="4">
        <f>SUM(G8:G17)</f>
        <v>0</v>
      </c>
    </row>
    <row r="20" spans="1:7">
      <c r="B20" s="35" t="s">
        <v>154</v>
      </c>
    </row>
    <row r="23" spans="1:7" ht="27.75" customHeight="1">
      <c r="A23" s="3"/>
      <c r="B23" s="146" t="s">
        <v>158</v>
      </c>
      <c r="C23" s="147"/>
      <c r="D23" s="147"/>
      <c r="E23" s="147"/>
      <c r="F23" s="148"/>
    </row>
    <row r="24" spans="1:7" ht="32.25" thickBot="1">
      <c r="A24" s="9" t="s">
        <v>5</v>
      </c>
      <c r="B24" s="89" t="s">
        <v>3</v>
      </c>
      <c r="C24" s="9" t="s">
        <v>0</v>
      </c>
      <c r="D24" s="9" t="s">
        <v>4</v>
      </c>
      <c r="E24" s="9" t="s">
        <v>1</v>
      </c>
      <c r="F24" s="10" t="s">
        <v>2</v>
      </c>
    </row>
    <row r="25" spans="1:7" ht="18.75">
      <c r="A25" s="27">
        <v>1</v>
      </c>
      <c r="B25" s="150"/>
      <c r="C25" s="30"/>
      <c r="D25" s="5">
        <v>10</v>
      </c>
      <c r="E25" s="31">
        <v>1</v>
      </c>
      <c r="F25" s="15">
        <f t="shared" ref="F25:F34" si="1">IF( E25&lt;3,C25*D25,IF(E25&lt;6,C25*7,IF(E25&gt;5,C25*5)))</f>
        <v>0</v>
      </c>
    </row>
    <row r="26" spans="1:7" ht="19.5" thickBot="1">
      <c r="A26" s="27">
        <v>2</v>
      </c>
      <c r="B26" s="151"/>
      <c r="C26" s="30"/>
      <c r="D26" s="5">
        <v>10</v>
      </c>
      <c r="E26" s="31">
        <v>1</v>
      </c>
      <c r="F26" s="15">
        <f t="shared" si="1"/>
        <v>0</v>
      </c>
    </row>
    <row r="27" spans="1:7" ht="18.75">
      <c r="A27" s="27">
        <v>3</v>
      </c>
      <c r="B27" s="141"/>
      <c r="C27" s="30"/>
      <c r="D27" s="5">
        <v>10</v>
      </c>
      <c r="E27" s="31">
        <v>1</v>
      </c>
      <c r="F27" s="15">
        <f t="shared" si="1"/>
        <v>0</v>
      </c>
    </row>
    <row r="28" spans="1:7" ht="18.75">
      <c r="A28" s="27">
        <v>4</v>
      </c>
      <c r="B28" s="30"/>
      <c r="C28" s="30"/>
      <c r="D28" s="5">
        <v>10</v>
      </c>
      <c r="E28" s="31">
        <v>1</v>
      </c>
      <c r="F28" s="15">
        <f t="shared" si="1"/>
        <v>0</v>
      </c>
    </row>
    <row r="29" spans="1:7" ht="18.75">
      <c r="A29" s="27">
        <v>5</v>
      </c>
      <c r="B29" s="30"/>
      <c r="C29" s="30"/>
      <c r="D29" s="5">
        <v>10</v>
      </c>
      <c r="E29" s="31">
        <v>1</v>
      </c>
      <c r="F29" s="15">
        <f t="shared" si="1"/>
        <v>0</v>
      </c>
    </row>
    <row r="30" spans="1:7" ht="18.75">
      <c r="A30" s="27">
        <v>6</v>
      </c>
      <c r="B30" s="30"/>
      <c r="C30" s="30"/>
      <c r="D30" s="5">
        <v>10</v>
      </c>
      <c r="E30" s="31">
        <v>1</v>
      </c>
      <c r="F30" s="15">
        <f t="shared" si="1"/>
        <v>0</v>
      </c>
    </row>
    <row r="31" spans="1:7" ht="18.75">
      <c r="A31" s="27">
        <v>7</v>
      </c>
      <c r="B31" s="30"/>
      <c r="C31" s="30"/>
      <c r="D31" s="5">
        <v>10</v>
      </c>
      <c r="E31" s="31">
        <v>1</v>
      </c>
      <c r="F31" s="15">
        <f t="shared" si="1"/>
        <v>0</v>
      </c>
    </row>
    <row r="32" spans="1:7" ht="18.75">
      <c r="A32" s="27">
        <v>8</v>
      </c>
      <c r="B32" s="30"/>
      <c r="C32" s="30"/>
      <c r="D32" s="5">
        <v>10</v>
      </c>
      <c r="E32" s="31">
        <v>1</v>
      </c>
      <c r="F32" s="15">
        <f t="shared" si="1"/>
        <v>0</v>
      </c>
    </row>
    <row r="33" spans="1:6" ht="18.75">
      <c r="A33" s="27">
        <v>9</v>
      </c>
      <c r="B33" s="30"/>
      <c r="C33" s="30"/>
      <c r="D33" s="5">
        <v>10</v>
      </c>
      <c r="E33" s="31">
        <v>1</v>
      </c>
      <c r="F33" s="15">
        <f t="shared" si="1"/>
        <v>0</v>
      </c>
    </row>
    <row r="34" spans="1:6" ht="18.75">
      <c r="A34" s="27">
        <v>10</v>
      </c>
      <c r="B34" s="30"/>
      <c r="C34" s="30"/>
      <c r="D34" s="5">
        <v>10</v>
      </c>
      <c r="E34" s="31">
        <v>1</v>
      </c>
      <c r="F34" s="15">
        <f t="shared" si="1"/>
        <v>0</v>
      </c>
    </row>
    <row r="35" spans="1:6">
      <c r="A35" s="4"/>
      <c r="B35" s="7" t="s">
        <v>6</v>
      </c>
      <c r="C35" s="7">
        <f>SUM(C25:C34)</f>
        <v>0</v>
      </c>
      <c r="D35" s="4"/>
      <c r="E35" s="4"/>
      <c r="F35" s="4">
        <f>SUM(F25:F34)</f>
        <v>0</v>
      </c>
    </row>
    <row r="36" spans="1:6" ht="48" customHeight="1">
      <c r="B36" s="149" t="s">
        <v>54</v>
      </c>
      <c r="C36" s="149"/>
      <c r="D36" s="149"/>
    </row>
    <row r="38" spans="1:6">
      <c r="B38" s="125" t="s">
        <v>8</v>
      </c>
    </row>
    <row r="39" spans="1:6">
      <c r="B39" s="125" t="s">
        <v>9</v>
      </c>
    </row>
    <row r="40" spans="1:6">
      <c r="B40" s="125" t="s">
        <v>197</v>
      </c>
    </row>
  </sheetData>
  <sheetProtection formatCells="0"/>
  <protectedRanges>
    <protectedRange sqref="B8:D17 F8:F17" name="Диапазон1"/>
    <protectedRange sqref="E25:E34 B28:C34 C25:C26 C27" name="Диапазон1_1"/>
    <protectedRange sqref="B25:B26" name="Диапазон1_1_1"/>
    <protectedRange sqref="B27" name="Диапазон1_1_2"/>
  </protectedRanges>
  <mergeCells count="4">
    <mergeCell ref="B6:G6"/>
    <mergeCell ref="B23:F23"/>
    <mergeCell ref="B36:D36"/>
    <mergeCell ref="B25:B26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B6:D30"/>
  <sheetViews>
    <sheetView workbookViewId="0">
      <selection activeCell="F26" sqref="F26"/>
    </sheetView>
  </sheetViews>
  <sheetFormatPr defaultRowHeight="15"/>
  <cols>
    <col min="1" max="1" width="5.5703125" customWidth="1"/>
    <col min="2" max="2" width="11.28515625" customWidth="1"/>
    <col min="3" max="3" width="31.5703125" customWidth="1"/>
    <col min="4" max="4" width="30.140625" customWidth="1"/>
    <col min="5" max="5" width="14.7109375" customWidth="1"/>
  </cols>
  <sheetData>
    <row r="6" spans="2:4" ht="24.75" customHeight="1">
      <c r="B6" s="3"/>
      <c r="C6" s="146" t="s">
        <v>62</v>
      </c>
      <c r="D6" s="148"/>
    </row>
    <row r="7" spans="2:4" ht="47.25">
      <c r="B7" s="24"/>
      <c r="C7" s="24" t="s">
        <v>63</v>
      </c>
      <c r="D7" s="24" t="s">
        <v>198</v>
      </c>
    </row>
    <row r="8" spans="2:4" ht="18.75">
      <c r="B8" s="27" t="s">
        <v>86</v>
      </c>
      <c r="C8" s="92"/>
      <c r="D8" s="28"/>
    </row>
    <row r="9" spans="2:4" ht="18.75">
      <c r="B9" s="27" t="s">
        <v>83</v>
      </c>
      <c r="C9" s="92"/>
      <c r="D9" s="28"/>
    </row>
    <row r="10" spans="2:4" ht="18.75">
      <c r="B10" s="27" t="s">
        <v>155</v>
      </c>
      <c r="C10" s="92"/>
      <c r="D10" s="28"/>
    </row>
    <row r="11" spans="2:4" ht="18.75">
      <c r="B11" s="27" t="s">
        <v>156</v>
      </c>
      <c r="C11" s="92"/>
      <c r="D11" s="28"/>
    </row>
    <row r="12" spans="2:4" ht="18.75">
      <c r="B12" s="27" t="s">
        <v>122</v>
      </c>
      <c r="C12" s="92"/>
      <c r="D12" s="28"/>
    </row>
    <row r="13" spans="2:4">
      <c r="B13" s="50"/>
      <c r="C13" s="50" t="s">
        <v>66</v>
      </c>
      <c r="D13" s="50">
        <f>SUM(D8:D12)</f>
        <v>0</v>
      </c>
    </row>
    <row r="14" spans="2:4" s="48" customFormat="1">
      <c r="B14" s="50"/>
      <c r="C14" s="51" t="s">
        <v>30</v>
      </c>
      <c r="D14" s="52">
        <v>0.2</v>
      </c>
    </row>
    <row r="15" spans="2:4" s="48" customFormat="1">
      <c r="B15" s="4"/>
      <c r="C15" s="4" t="s">
        <v>68</v>
      </c>
      <c r="D15" s="7">
        <f>IF(D13*D14&gt;1.99,D13*D14,IF(D13*D14=0,0,2))</f>
        <v>0</v>
      </c>
    </row>
    <row r="16" spans="2:4" s="48" customFormat="1">
      <c r="D16" s="49"/>
    </row>
    <row r="17" spans="2:4" s="48" customFormat="1">
      <c r="C17" s="35" t="s">
        <v>69</v>
      </c>
      <c r="D17" s="49"/>
    </row>
    <row r="18" spans="2:4" s="48" customFormat="1">
      <c r="D18" s="49"/>
    </row>
    <row r="19" spans="2:4" ht="21.75" customHeight="1">
      <c r="B19" s="3"/>
      <c r="C19" s="146" t="s">
        <v>64</v>
      </c>
      <c r="D19" s="148"/>
    </row>
    <row r="20" spans="2:4" ht="47.25">
      <c r="B20" s="24"/>
      <c r="C20" s="24" t="s">
        <v>63</v>
      </c>
      <c r="D20" s="24" t="s">
        <v>198</v>
      </c>
    </row>
    <row r="21" spans="2:4" ht="18.75">
      <c r="B21" s="27" t="s">
        <v>86</v>
      </c>
      <c r="C21" s="92"/>
      <c r="D21" s="28"/>
    </row>
    <row r="22" spans="2:4" ht="18.75">
      <c r="B22" s="27" t="s">
        <v>83</v>
      </c>
      <c r="C22" s="92"/>
      <c r="D22" s="28"/>
    </row>
    <row r="23" spans="2:4" ht="18.75">
      <c r="B23" s="27" t="s">
        <v>155</v>
      </c>
      <c r="C23" s="92"/>
      <c r="D23" s="28"/>
    </row>
    <row r="24" spans="2:4" ht="18.75">
      <c r="B24" s="27" t="s">
        <v>156</v>
      </c>
      <c r="C24" s="92"/>
      <c r="D24" s="28"/>
    </row>
    <row r="25" spans="2:4">
      <c r="B25" s="27" t="s">
        <v>122</v>
      </c>
      <c r="C25" s="93"/>
      <c r="D25" s="93"/>
    </row>
    <row r="26" spans="2:4" ht="12.75" customHeight="1">
      <c r="B26" s="50"/>
      <c r="C26" s="50" t="s">
        <v>66</v>
      </c>
      <c r="D26" s="50">
        <f>SUM(D21:D25)</f>
        <v>0</v>
      </c>
    </row>
    <row r="27" spans="2:4">
      <c r="B27" s="50"/>
      <c r="C27" s="51" t="s">
        <v>30</v>
      </c>
      <c r="D27" s="52">
        <v>0.1</v>
      </c>
    </row>
    <row r="28" spans="2:4">
      <c r="B28" s="4"/>
      <c r="C28" s="4" t="s">
        <v>68</v>
      </c>
      <c r="D28" s="7">
        <f>IF(D26*D27&gt;0.99,D26*D27,IF(D26*D27=0,0,1))</f>
        <v>0</v>
      </c>
    </row>
    <row r="30" spans="2:4">
      <c r="C30" s="35" t="s">
        <v>69</v>
      </c>
    </row>
  </sheetData>
  <sheetProtection password="C0B7" sheet="1" objects="1" scenarios="1" formatCells="0"/>
  <mergeCells count="2">
    <mergeCell ref="C19:D19"/>
    <mergeCell ref="C6:D6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6:I66"/>
  <sheetViews>
    <sheetView topLeftCell="A22" workbookViewId="0">
      <selection activeCell="H38" sqref="H38"/>
    </sheetView>
  </sheetViews>
  <sheetFormatPr defaultRowHeight="15"/>
  <cols>
    <col min="2" max="2" width="49.7109375" customWidth="1"/>
    <col min="3" max="3" width="20.5703125" customWidth="1"/>
    <col min="4" max="4" width="14.42578125" customWidth="1"/>
    <col min="5" max="6" width="13.28515625" customWidth="1"/>
    <col min="7" max="7" width="13.85546875" customWidth="1"/>
    <col min="8" max="8" width="10.85546875" customWidth="1"/>
  </cols>
  <sheetData>
    <row r="6" spans="1:8" ht="40.5" customHeight="1">
      <c r="A6" s="3"/>
      <c r="B6" s="146" t="s">
        <v>74</v>
      </c>
      <c r="C6" s="147"/>
      <c r="D6" s="147"/>
      <c r="E6" s="147"/>
      <c r="F6" s="147"/>
      <c r="G6" s="147"/>
      <c r="H6" s="148"/>
    </row>
    <row r="7" spans="1:8" ht="47.25">
      <c r="A7" s="12" t="s">
        <v>5</v>
      </c>
      <c r="B7" s="94" t="s">
        <v>19</v>
      </c>
      <c r="C7" s="94" t="s">
        <v>70</v>
      </c>
      <c r="D7" s="94" t="s">
        <v>21</v>
      </c>
      <c r="E7" s="94" t="s">
        <v>20</v>
      </c>
      <c r="F7" s="94" t="s">
        <v>72</v>
      </c>
      <c r="G7" s="94" t="s">
        <v>1</v>
      </c>
      <c r="H7" s="95" t="s">
        <v>2</v>
      </c>
    </row>
    <row r="8" spans="1:8" ht="18.75">
      <c r="A8" s="53">
        <v>1</v>
      </c>
      <c r="B8" s="80"/>
      <c r="C8" s="81"/>
      <c r="D8" s="107">
        <v>2</v>
      </c>
      <c r="E8" s="54"/>
      <c r="F8" s="94">
        <f>IF(D8*E8&gt;10,D8*E8,IF(D8*E8=0,0,10))</f>
        <v>0</v>
      </c>
      <c r="G8" s="54">
        <v>5</v>
      </c>
      <c r="H8" s="97">
        <f>IF(F8/G8&gt;F8*0.25,F8/G8,F8*0.25)</f>
        <v>0</v>
      </c>
    </row>
    <row r="9" spans="1:8" ht="18.75">
      <c r="A9" s="53">
        <v>2</v>
      </c>
      <c r="B9" s="30"/>
      <c r="C9" s="54"/>
      <c r="D9" s="107">
        <v>2</v>
      </c>
      <c r="E9" s="54"/>
      <c r="F9" s="94">
        <f t="shared" ref="F9:F17" si="0">IF(D9*E9&gt;2,D9*E9,IF(D9*E9=0,0,2))</f>
        <v>0</v>
      </c>
      <c r="G9" s="54">
        <v>1</v>
      </c>
      <c r="H9" s="97">
        <f t="shared" ref="H9:H17" si="1">IF(D9*E9*0.25&gt;2,IF(D9*E9/G9&gt;D9*E9*0.25,D9*E9/G9,D9*E9*0.25),IF(D9*E9*0.25=0,0,2))</f>
        <v>0</v>
      </c>
    </row>
    <row r="10" spans="1:8" ht="18.75">
      <c r="A10" s="53">
        <v>3</v>
      </c>
      <c r="B10" s="30"/>
      <c r="C10" s="54"/>
      <c r="D10" s="107">
        <v>2</v>
      </c>
      <c r="E10" s="54"/>
      <c r="F10" s="94">
        <f t="shared" si="0"/>
        <v>0</v>
      </c>
      <c r="G10" s="54">
        <v>1</v>
      </c>
      <c r="H10" s="97">
        <f t="shared" si="1"/>
        <v>0</v>
      </c>
    </row>
    <row r="11" spans="1:8" ht="18.75">
      <c r="A11" s="53">
        <v>4</v>
      </c>
      <c r="B11" s="30"/>
      <c r="C11" s="54"/>
      <c r="D11" s="107">
        <v>2</v>
      </c>
      <c r="E11" s="54"/>
      <c r="F11" s="94">
        <f t="shared" si="0"/>
        <v>0</v>
      </c>
      <c r="G11" s="54">
        <v>1</v>
      </c>
      <c r="H11" s="97">
        <f t="shared" si="1"/>
        <v>0</v>
      </c>
    </row>
    <row r="12" spans="1:8" ht="18.75">
      <c r="A12" s="53">
        <v>5</v>
      </c>
      <c r="B12" s="30"/>
      <c r="C12" s="54"/>
      <c r="D12" s="107">
        <v>2</v>
      </c>
      <c r="E12" s="54"/>
      <c r="F12" s="94">
        <f t="shared" si="0"/>
        <v>0</v>
      </c>
      <c r="G12" s="54">
        <v>1</v>
      </c>
      <c r="H12" s="97">
        <f t="shared" si="1"/>
        <v>0</v>
      </c>
    </row>
    <row r="13" spans="1:8" ht="18.75">
      <c r="A13" s="53">
        <v>6</v>
      </c>
      <c r="B13" s="30"/>
      <c r="C13" s="54"/>
      <c r="D13" s="107">
        <v>2</v>
      </c>
      <c r="E13" s="54"/>
      <c r="F13" s="94">
        <f t="shared" si="0"/>
        <v>0</v>
      </c>
      <c r="G13" s="54">
        <v>1</v>
      </c>
      <c r="H13" s="97">
        <f t="shared" si="1"/>
        <v>0</v>
      </c>
    </row>
    <row r="14" spans="1:8" ht="18.75">
      <c r="A14" s="53">
        <v>7</v>
      </c>
      <c r="B14" s="30"/>
      <c r="C14" s="54"/>
      <c r="D14" s="107">
        <v>2</v>
      </c>
      <c r="E14" s="54"/>
      <c r="F14" s="94">
        <f t="shared" si="0"/>
        <v>0</v>
      </c>
      <c r="G14" s="54">
        <v>1</v>
      </c>
      <c r="H14" s="97">
        <f t="shared" si="1"/>
        <v>0</v>
      </c>
    </row>
    <row r="15" spans="1:8" ht="18.75">
      <c r="A15" s="53">
        <v>8</v>
      </c>
      <c r="B15" s="30"/>
      <c r="C15" s="54"/>
      <c r="D15" s="107">
        <v>2</v>
      </c>
      <c r="E15" s="54"/>
      <c r="F15" s="94">
        <f t="shared" si="0"/>
        <v>0</v>
      </c>
      <c r="G15" s="54">
        <v>1</v>
      </c>
      <c r="H15" s="97">
        <f t="shared" si="1"/>
        <v>0</v>
      </c>
    </row>
    <row r="16" spans="1:8" ht="18.75">
      <c r="A16" s="53">
        <v>9</v>
      </c>
      <c r="B16" s="30"/>
      <c r="C16" s="54"/>
      <c r="D16" s="107">
        <v>2</v>
      </c>
      <c r="E16" s="54"/>
      <c r="F16" s="94">
        <f t="shared" si="0"/>
        <v>0</v>
      </c>
      <c r="G16" s="54">
        <v>1</v>
      </c>
      <c r="H16" s="97">
        <f t="shared" si="1"/>
        <v>0</v>
      </c>
    </row>
    <row r="17" spans="1:8" ht="18.75">
      <c r="A17" s="53">
        <v>10</v>
      </c>
      <c r="B17" s="30"/>
      <c r="C17" s="54"/>
      <c r="D17" s="107">
        <v>2</v>
      </c>
      <c r="E17" s="54"/>
      <c r="F17" s="94">
        <f t="shared" si="0"/>
        <v>0</v>
      </c>
      <c r="G17" s="54">
        <v>1</v>
      </c>
      <c r="H17" s="97">
        <f t="shared" si="1"/>
        <v>0</v>
      </c>
    </row>
    <row r="18" spans="1:8">
      <c r="A18" s="7"/>
      <c r="B18" s="98">
        <f>COUNTA(B8:B17)</f>
        <v>0</v>
      </c>
      <c r="C18" s="98"/>
      <c r="D18" s="108"/>
      <c r="E18" s="96"/>
      <c r="F18" s="96"/>
      <c r="G18" s="96">
        <f>SUM(H9:H17)</f>
        <v>0</v>
      </c>
      <c r="H18" s="96">
        <f>SUM(H8:H17)</f>
        <v>0</v>
      </c>
    </row>
    <row r="20" spans="1:8" ht="38.25" customHeight="1">
      <c r="A20" s="3"/>
      <c r="B20" s="146" t="s">
        <v>75</v>
      </c>
      <c r="C20" s="147"/>
      <c r="D20" s="147"/>
      <c r="E20" s="147"/>
      <c r="F20" s="147"/>
      <c r="G20" s="147"/>
      <c r="H20" s="148"/>
    </row>
    <row r="21" spans="1:8" ht="47.25">
      <c r="A21" s="18" t="s">
        <v>5</v>
      </c>
      <c r="B21" s="99" t="s">
        <v>19</v>
      </c>
      <c r="C21" s="99" t="s">
        <v>70</v>
      </c>
      <c r="D21" s="99" t="s">
        <v>71</v>
      </c>
      <c r="E21" s="99" t="s">
        <v>20</v>
      </c>
      <c r="F21" s="94" t="s">
        <v>72</v>
      </c>
      <c r="G21" s="99" t="s">
        <v>1</v>
      </c>
      <c r="H21" s="100" t="s">
        <v>2</v>
      </c>
    </row>
    <row r="22" spans="1:8" s="34" customFormat="1" ht="18.75">
      <c r="A22" s="90">
        <v>1</v>
      </c>
      <c r="B22" s="28"/>
      <c r="C22" s="67"/>
      <c r="D22" s="94">
        <v>4</v>
      </c>
      <c r="E22" s="54"/>
      <c r="F22" s="94">
        <f>IF(D22*E22&gt;25,D22*E22,IF(D22*E22=0,0,25))</f>
        <v>0</v>
      </c>
      <c r="G22" s="54">
        <v>1</v>
      </c>
      <c r="H22" s="97">
        <f>IF(F22/G22&gt;F22*0.25,F22/G22,F22*0.25)</f>
        <v>0</v>
      </c>
    </row>
    <row r="23" spans="1:8" s="34" customFormat="1" ht="18.75">
      <c r="A23" s="90">
        <v>2</v>
      </c>
      <c r="B23" s="30"/>
      <c r="C23" s="54"/>
      <c r="D23" s="94">
        <v>4</v>
      </c>
      <c r="E23" s="54"/>
      <c r="F23" s="94">
        <f t="shared" ref="F23:F31" si="2">IF(D23*E23&gt;4,D23*E23,IF(D23*E23=0,0,4))</f>
        <v>0</v>
      </c>
      <c r="G23" s="54">
        <v>1</v>
      </c>
      <c r="H23" s="97">
        <f t="shared" ref="H23:H31" si="3">IF(D23*E23/G23&gt;D23*E23*0.1,D23*E23/G23,D23*E23*0.1)</f>
        <v>0</v>
      </c>
    </row>
    <row r="24" spans="1:8" ht="18.75">
      <c r="A24" s="90">
        <v>3</v>
      </c>
      <c r="B24" s="30"/>
      <c r="C24" s="54"/>
      <c r="D24" s="94">
        <v>4</v>
      </c>
      <c r="E24" s="54"/>
      <c r="F24" s="94">
        <f t="shared" si="2"/>
        <v>0</v>
      </c>
      <c r="G24" s="54">
        <v>1</v>
      </c>
      <c r="H24" s="97">
        <f t="shared" si="3"/>
        <v>0</v>
      </c>
    </row>
    <row r="25" spans="1:8" ht="18.75">
      <c r="A25" s="90">
        <v>4</v>
      </c>
      <c r="B25" s="30"/>
      <c r="C25" s="54"/>
      <c r="D25" s="94">
        <v>4</v>
      </c>
      <c r="E25" s="54"/>
      <c r="F25" s="94">
        <f t="shared" si="2"/>
        <v>0</v>
      </c>
      <c r="G25" s="54">
        <v>1</v>
      </c>
      <c r="H25" s="97">
        <f t="shared" si="3"/>
        <v>0</v>
      </c>
    </row>
    <row r="26" spans="1:8" ht="18.75">
      <c r="A26" s="90">
        <v>5</v>
      </c>
      <c r="B26" s="30"/>
      <c r="C26" s="54"/>
      <c r="D26" s="94">
        <v>4</v>
      </c>
      <c r="E26" s="54"/>
      <c r="F26" s="94">
        <f t="shared" si="2"/>
        <v>0</v>
      </c>
      <c r="G26" s="54">
        <v>1</v>
      </c>
      <c r="H26" s="97">
        <f t="shared" si="3"/>
        <v>0</v>
      </c>
    </row>
    <row r="27" spans="1:8" ht="18.75">
      <c r="A27" s="90">
        <v>6</v>
      </c>
      <c r="B27" s="30"/>
      <c r="C27" s="54"/>
      <c r="D27" s="94">
        <v>4</v>
      </c>
      <c r="E27" s="54"/>
      <c r="F27" s="94">
        <f t="shared" si="2"/>
        <v>0</v>
      </c>
      <c r="G27" s="54">
        <v>1</v>
      </c>
      <c r="H27" s="97">
        <f t="shared" si="3"/>
        <v>0</v>
      </c>
    </row>
    <row r="28" spans="1:8" ht="18.75">
      <c r="A28" s="90">
        <v>7</v>
      </c>
      <c r="B28" s="30"/>
      <c r="C28" s="54"/>
      <c r="D28" s="94">
        <v>4</v>
      </c>
      <c r="E28" s="54"/>
      <c r="F28" s="94">
        <f t="shared" si="2"/>
        <v>0</v>
      </c>
      <c r="G28" s="54">
        <v>1</v>
      </c>
      <c r="H28" s="97">
        <f t="shared" si="3"/>
        <v>0</v>
      </c>
    </row>
    <row r="29" spans="1:8" ht="18.75">
      <c r="A29" s="90">
        <v>8</v>
      </c>
      <c r="B29" s="30"/>
      <c r="C29" s="54"/>
      <c r="D29" s="94">
        <v>4</v>
      </c>
      <c r="E29" s="54"/>
      <c r="F29" s="94">
        <f t="shared" si="2"/>
        <v>0</v>
      </c>
      <c r="G29" s="54">
        <v>1</v>
      </c>
      <c r="H29" s="97">
        <f t="shared" si="3"/>
        <v>0</v>
      </c>
    </row>
    <row r="30" spans="1:8" ht="18.75">
      <c r="A30" s="90">
        <v>9</v>
      </c>
      <c r="B30" s="30"/>
      <c r="C30" s="54"/>
      <c r="D30" s="94">
        <v>4</v>
      </c>
      <c r="E30" s="54"/>
      <c r="F30" s="94">
        <f t="shared" si="2"/>
        <v>0</v>
      </c>
      <c r="G30" s="54">
        <v>1</v>
      </c>
      <c r="H30" s="97">
        <f t="shared" si="3"/>
        <v>0</v>
      </c>
    </row>
    <row r="31" spans="1:8" ht="18.75">
      <c r="A31" s="90">
        <v>10</v>
      </c>
      <c r="B31" s="30"/>
      <c r="C31" s="54"/>
      <c r="D31" s="94">
        <v>4</v>
      </c>
      <c r="E31" s="54"/>
      <c r="F31" s="94">
        <f t="shared" si="2"/>
        <v>0</v>
      </c>
      <c r="G31" s="54">
        <v>1</v>
      </c>
      <c r="H31" s="97">
        <f t="shared" si="3"/>
        <v>0</v>
      </c>
    </row>
    <row r="32" spans="1:8">
      <c r="A32" s="7"/>
      <c r="B32" s="7">
        <f>COUNTA(B22:B31)</f>
        <v>0</v>
      </c>
      <c r="C32" s="7"/>
      <c r="D32" s="96"/>
      <c r="E32" s="4"/>
      <c r="F32" s="4"/>
      <c r="G32" s="4">
        <f>SUM(H23:H31)</f>
        <v>0</v>
      </c>
      <c r="H32" s="96">
        <f>SUM(H22:H31)</f>
        <v>0</v>
      </c>
    </row>
    <row r="34" spans="1:9" ht="29.25">
      <c r="B34" s="57" t="s">
        <v>73</v>
      </c>
      <c r="C34" s="55"/>
      <c r="D34" s="14"/>
      <c r="E34" s="14"/>
      <c r="F34" s="14"/>
      <c r="G34" s="14"/>
      <c r="H34" s="14"/>
    </row>
    <row r="36" spans="1:9" ht="39" customHeight="1">
      <c r="A36" s="3"/>
      <c r="B36" s="146" t="s">
        <v>91</v>
      </c>
      <c r="C36" s="147"/>
      <c r="D36" s="147"/>
      <c r="E36" s="147"/>
      <c r="F36" s="147"/>
      <c r="G36" s="147"/>
      <c r="H36" s="147"/>
      <c r="I36" s="148"/>
    </row>
    <row r="37" spans="1:9" ht="47.25">
      <c r="A37" s="12" t="s">
        <v>5</v>
      </c>
      <c r="B37" s="101" t="s">
        <v>93</v>
      </c>
      <c r="C37" s="101" t="s">
        <v>70</v>
      </c>
      <c r="D37" s="101" t="s">
        <v>94</v>
      </c>
      <c r="E37" s="101" t="s">
        <v>21</v>
      </c>
      <c r="F37" s="101" t="s">
        <v>20</v>
      </c>
      <c r="G37" s="101" t="s">
        <v>96</v>
      </c>
      <c r="H37" s="101" t="s">
        <v>1</v>
      </c>
      <c r="I37" s="102" t="s">
        <v>2</v>
      </c>
    </row>
    <row r="38" spans="1:9" ht="18.75">
      <c r="A38" s="53">
        <v>1</v>
      </c>
      <c r="B38" s="28"/>
      <c r="C38" s="54"/>
      <c r="D38" s="54"/>
      <c r="E38" s="103">
        <v>3</v>
      </c>
      <c r="F38" s="54"/>
      <c r="G38" s="103">
        <f t="shared" ref="G38:G47" si="4">IF(E38*F38&gt;3,E38*F38,IF(E38*F38=0,0,3))</f>
        <v>0</v>
      </c>
      <c r="H38" s="54">
        <v>1</v>
      </c>
      <c r="I38" s="97">
        <f>IF(G38/H38&gt;G38*0.25,G38/H38,G38*0.25)</f>
        <v>0</v>
      </c>
    </row>
    <row r="39" spans="1:9" ht="18.75">
      <c r="A39" s="53">
        <v>2</v>
      </c>
      <c r="B39" s="30"/>
      <c r="C39" s="54"/>
      <c r="D39" s="54"/>
      <c r="E39" s="103">
        <v>3</v>
      </c>
      <c r="F39" s="54"/>
      <c r="G39" s="103">
        <f t="shared" si="4"/>
        <v>0</v>
      </c>
      <c r="H39" s="54">
        <v>1</v>
      </c>
      <c r="I39" s="97">
        <f t="shared" ref="I39:I47" si="5">IF(E39*F39*0.25&gt;2,IF(E39*F39/H39&gt;E39*F39*0.25,E39*F39/H39,E39*F39*0.25),IF(E39*F39*0.25=0,0,2))</f>
        <v>0</v>
      </c>
    </row>
    <row r="40" spans="1:9" ht="18.75">
      <c r="A40" s="53">
        <v>3</v>
      </c>
      <c r="B40" s="30"/>
      <c r="C40" s="54"/>
      <c r="D40" s="54"/>
      <c r="E40" s="103">
        <v>3</v>
      </c>
      <c r="F40" s="54"/>
      <c r="G40" s="103">
        <f t="shared" si="4"/>
        <v>0</v>
      </c>
      <c r="H40" s="54">
        <v>1</v>
      </c>
      <c r="I40" s="97">
        <f t="shared" si="5"/>
        <v>0</v>
      </c>
    </row>
    <row r="41" spans="1:9" ht="18.75">
      <c r="A41" s="53">
        <v>4</v>
      </c>
      <c r="B41" s="30"/>
      <c r="C41" s="54"/>
      <c r="D41" s="54"/>
      <c r="E41" s="103">
        <v>3</v>
      </c>
      <c r="F41" s="54"/>
      <c r="G41" s="103">
        <f t="shared" si="4"/>
        <v>0</v>
      </c>
      <c r="H41" s="54">
        <v>1</v>
      </c>
      <c r="I41" s="97">
        <f t="shared" si="5"/>
        <v>0</v>
      </c>
    </row>
    <row r="42" spans="1:9" ht="18.75">
      <c r="A42" s="53">
        <v>5</v>
      </c>
      <c r="B42" s="30"/>
      <c r="C42" s="54"/>
      <c r="D42" s="54"/>
      <c r="E42" s="103">
        <v>3</v>
      </c>
      <c r="F42" s="54"/>
      <c r="G42" s="103">
        <f t="shared" si="4"/>
        <v>0</v>
      </c>
      <c r="H42" s="54">
        <v>1</v>
      </c>
      <c r="I42" s="97">
        <f t="shared" si="5"/>
        <v>0</v>
      </c>
    </row>
    <row r="43" spans="1:9" ht="18.75">
      <c r="A43" s="53">
        <v>6</v>
      </c>
      <c r="B43" s="30"/>
      <c r="C43" s="54"/>
      <c r="D43" s="54"/>
      <c r="E43" s="103">
        <v>3</v>
      </c>
      <c r="F43" s="54"/>
      <c r="G43" s="103">
        <f t="shared" si="4"/>
        <v>0</v>
      </c>
      <c r="H43" s="54">
        <v>1</v>
      </c>
      <c r="I43" s="97">
        <f t="shared" si="5"/>
        <v>0</v>
      </c>
    </row>
    <row r="44" spans="1:9" ht="18.75">
      <c r="A44" s="53">
        <v>7</v>
      </c>
      <c r="B44" s="30"/>
      <c r="C44" s="54"/>
      <c r="D44" s="54"/>
      <c r="E44" s="103">
        <v>3</v>
      </c>
      <c r="F44" s="54"/>
      <c r="G44" s="103">
        <f t="shared" si="4"/>
        <v>0</v>
      </c>
      <c r="H44" s="54">
        <v>1</v>
      </c>
      <c r="I44" s="97">
        <f t="shared" si="5"/>
        <v>0</v>
      </c>
    </row>
    <row r="45" spans="1:9" ht="18.75">
      <c r="A45" s="53">
        <v>8</v>
      </c>
      <c r="B45" s="30"/>
      <c r="C45" s="54"/>
      <c r="D45" s="54"/>
      <c r="E45" s="103">
        <v>3</v>
      </c>
      <c r="F45" s="54"/>
      <c r="G45" s="103">
        <f t="shared" si="4"/>
        <v>0</v>
      </c>
      <c r="H45" s="54">
        <v>1</v>
      </c>
      <c r="I45" s="97">
        <f t="shared" si="5"/>
        <v>0</v>
      </c>
    </row>
    <row r="46" spans="1:9" ht="18.75">
      <c r="A46" s="53">
        <v>9</v>
      </c>
      <c r="B46" s="30"/>
      <c r="C46" s="54"/>
      <c r="D46" s="54"/>
      <c r="E46" s="103">
        <v>3</v>
      </c>
      <c r="F46" s="54"/>
      <c r="G46" s="103">
        <f t="shared" si="4"/>
        <v>0</v>
      </c>
      <c r="H46" s="54">
        <v>1</v>
      </c>
      <c r="I46" s="97">
        <f t="shared" si="5"/>
        <v>0</v>
      </c>
    </row>
    <row r="47" spans="1:9" ht="18.75">
      <c r="A47" s="53">
        <v>10</v>
      </c>
      <c r="B47" s="30"/>
      <c r="C47" s="54"/>
      <c r="D47" s="54"/>
      <c r="E47" s="103">
        <v>3</v>
      </c>
      <c r="F47" s="54"/>
      <c r="G47" s="103">
        <f t="shared" si="4"/>
        <v>0</v>
      </c>
      <c r="H47" s="54">
        <v>1</v>
      </c>
      <c r="I47" s="97">
        <f t="shared" si="5"/>
        <v>0</v>
      </c>
    </row>
    <row r="48" spans="1:9">
      <c r="A48" s="7"/>
      <c r="B48" s="98">
        <f>COUNTA(B38:B47)</f>
        <v>0</v>
      </c>
      <c r="C48" s="7"/>
      <c r="D48" s="7"/>
      <c r="E48" s="96"/>
      <c r="F48" s="4"/>
      <c r="G48" s="96"/>
      <c r="H48" s="4">
        <f>SUM(I39:I47)</f>
        <v>0</v>
      </c>
      <c r="I48" s="4">
        <f>SUM(I38:I47)</f>
        <v>0</v>
      </c>
    </row>
    <row r="50" spans="1:9" ht="36.75" customHeight="1">
      <c r="A50" s="3"/>
      <c r="B50" s="146" t="s">
        <v>92</v>
      </c>
      <c r="C50" s="147"/>
      <c r="D50" s="147"/>
      <c r="E50" s="147"/>
      <c r="F50" s="147"/>
      <c r="G50" s="147"/>
      <c r="H50" s="147"/>
      <c r="I50" s="148"/>
    </row>
    <row r="51" spans="1:9" ht="47.25">
      <c r="A51" s="104" t="s">
        <v>5</v>
      </c>
      <c r="B51" s="101" t="s">
        <v>95</v>
      </c>
      <c r="C51" s="101" t="s">
        <v>70</v>
      </c>
      <c r="D51" s="101" t="s">
        <v>94</v>
      </c>
      <c r="E51" s="101" t="s">
        <v>71</v>
      </c>
      <c r="F51" s="101" t="s">
        <v>20</v>
      </c>
      <c r="G51" s="105" t="s">
        <v>97</v>
      </c>
      <c r="H51" s="101" t="s">
        <v>1</v>
      </c>
      <c r="I51" s="100" t="s">
        <v>2</v>
      </c>
    </row>
    <row r="52" spans="1:9" ht="18.75">
      <c r="A52" s="53">
        <v>1</v>
      </c>
      <c r="B52" s="28"/>
      <c r="C52" s="54"/>
      <c r="D52" s="54"/>
      <c r="E52" s="106">
        <v>3</v>
      </c>
      <c r="F52" s="54"/>
      <c r="G52" s="106">
        <f t="shared" ref="G52:G61" si="6">IF(E52*F52&gt;3,E52*F52,IF(E52*F52=0,0,3))</f>
        <v>0</v>
      </c>
      <c r="H52" s="54">
        <v>1</v>
      </c>
      <c r="I52" s="97">
        <f>IF(G52/H52&gt;G52*0.25,G52/H52,G52*0.25)</f>
        <v>0</v>
      </c>
    </row>
    <row r="53" spans="1:9" ht="18.75">
      <c r="A53" s="53">
        <v>2</v>
      </c>
      <c r="B53" s="30"/>
      <c r="C53" s="54"/>
      <c r="D53" s="54"/>
      <c r="E53" s="106">
        <v>3</v>
      </c>
      <c r="F53" s="54"/>
      <c r="G53" s="106">
        <f t="shared" si="6"/>
        <v>0</v>
      </c>
      <c r="H53" s="54">
        <v>1</v>
      </c>
      <c r="I53" s="97">
        <f t="shared" ref="I53:I61" si="7">IF(E53*F53/H53&gt;E53*F53*0.1,E53*F53/H53,E53*F53*0.1)</f>
        <v>0</v>
      </c>
    </row>
    <row r="54" spans="1:9" ht="18.75">
      <c r="A54" s="53">
        <v>3</v>
      </c>
      <c r="B54" s="30"/>
      <c r="C54" s="54"/>
      <c r="D54" s="54"/>
      <c r="E54" s="106">
        <v>3</v>
      </c>
      <c r="F54" s="54"/>
      <c r="G54" s="106">
        <f t="shared" si="6"/>
        <v>0</v>
      </c>
      <c r="H54" s="54">
        <v>1</v>
      </c>
      <c r="I54" s="97">
        <f t="shared" si="7"/>
        <v>0</v>
      </c>
    </row>
    <row r="55" spans="1:9" ht="18.75">
      <c r="A55" s="53">
        <v>4</v>
      </c>
      <c r="B55" s="30"/>
      <c r="C55" s="54"/>
      <c r="D55" s="54"/>
      <c r="E55" s="106">
        <v>3</v>
      </c>
      <c r="F55" s="54"/>
      <c r="G55" s="106">
        <f t="shared" si="6"/>
        <v>0</v>
      </c>
      <c r="H55" s="54">
        <v>1</v>
      </c>
      <c r="I55" s="97">
        <f t="shared" si="7"/>
        <v>0</v>
      </c>
    </row>
    <row r="56" spans="1:9" ht="18.75">
      <c r="A56" s="53">
        <v>5</v>
      </c>
      <c r="B56" s="30"/>
      <c r="C56" s="54"/>
      <c r="D56" s="54"/>
      <c r="E56" s="106">
        <v>3</v>
      </c>
      <c r="F56" s="54"/>
      <c r="G56" s="106">
        <f t="shared" si="6"/>
        <v>0</v>
      </c>
      <c r="H56" s="54">
        <v>1</v>
      </c>
      <c r="I56" s="97">
        <f t="shared" si="7"/>
        <v>0</v>
      </c>
    </row>
    <row r="57" spans="1:9" ht="18.75">
      <c r="A57" s="53">
        <v>6</v>
      </c>
      <c r="B57" s="30"/>
      <c r="C57" s="54"/>
      <c r="D57" s="54"/>
      <c r="E57" s="106">
        <v>3</v>
      </c>
      <c r="F57" s="54"/>
      <c r="G57" s="106">
        <f t="shared" si="6"/>
        <v>0</v>
      </c>
      <c r="H57" s="54">
        <v>1</v>
      </c>
      <c r="I57" s="97">
        <f t="shared" si="7"/>
        <v>0</v>
      </c>
    </row>
    <row r="58" spans="1:9" ht="18.75">
      <c r="A58" s="53">
        <v>7</v>
      </c>
      <c r="B58" s="30"/>
      <c r="C58" s="54"/>
      <c r="D58" s="54"/>
      <c r="E58" s="106">
        <v>3</v>
      </c>
      <c r="F58" s="54"/>
      <c r="G58" s="106">
        <f t="shared" si="6"/>
        <v>0</v>
      </c>
      <c r="H58" s="54">
        <v>1</v>
      </c>
      <c r="I58" s="97">
        <f t="shared" si="7"/>
        <v>0</v>
      </c>
    </row>
    <row r="59" spans="1:9" ht="18.75">
      <c r="A59" s="53">
        <v>8</v>
      </c>
      <c r="B59" s="30"/>
      <c r="C59" s="54"/>
      <c r="D59" s="54"/>
      <c r="E59" s="106">
        <v>3</v>
      </c>
      <c r="F59" s="54"/>
      <c r="G59" s="106">
        <f t="shared" si="6"/>
        <v>0</v>
      </c>
      <c r="H59" s="54">
        <v>1</v>
      </c>
      <c r="I59" s="97">
        <f t="shared" si="7"/>
        <v>0</v>
      </c>
    </row>
    <row r="60" spans="1:9" ht="18.75">
      <c r="A60" s="53">
        <v>9</v>
      </c>
      <c r="B60" s="30"/>
      <c r="C60" s="54"/>
      <c r="D60" s="54"/>
      <c r="E60" s="106">
        <v>3</v>
      </c>
      <c r="F60" s="54"/>
      <c r="G60" s="106">
        <f t="shared" si="6"/>
        <v>0</v>
      </c>
      <c r="H60" s="54">
        <v>1</v>
      </c>
      <c r="I60" s="97">
        <f t="shared" si="7"/>
        <v>0</v>
      </c>
    </row>
    <row r="61" spans="1:9" ht="18.75">
      <c r="A61" s="53">
        <v>10</v>
      </c>
      <c r="B61" s="30"/>
      <c r="C61" s="54"/>
      <c r="D61" s="54"/>
      <c r="E61" s="106">
        <v>3</v>
      </c>
      <c r="F61" s="54"/>
      <c r="G61" s="106">
        <f t="shared" si="6"/>
        <v>0</v>
      </c>
      <c r="H61" s="54">
        <v>1</v>
      </c>
      <c r="I61" s="97">
        <f t="shared" si="7"/>
        <v>0</v>
      </c>
    </row>
    <row r="62" spans="1:9">
      <c r="A62" s="7"/>
      <c r="B62" s="98">
        <f>COUNTA(B52:B61)</f>
        <v>0</v>
      </c>
      <c r="C62" s="98"/>
      <c r="D62" s="98"/>
      <c r="E62" s="96"/>
      <c r="F62" s="96"/>
      <c r="G62" s="96"/>
      <c r="H62" s="96">
        <f>SUM(I53:I61)</f>
        <v>0</v>
      </c>
      <c r="I62" s="96">
        <f>SUM(I52:I61)</f>
        <v>0</v>
      </c>
    </row>
    <row r="64" spans="1:9" ht="29.25">
      <c r="B64" s="57" t="s">
        <v>199</v>
      </c>
      <c r="C64" s="55"/>
      <c r="D64" s="55"/>
      <c r="E64" s="14"/>
      <c r="F64" s="14"/>
      <c r="G64" s="14"/>
      <c r="H64" s="14"/>
      <c r="I64" s="14"/>
    </row>
    <row r="65" spans="2:9">
      <c r="B65" s="14"/>
      <c r="C65" s="55"/>
      <c r="D65" s="55"/>
      <c r="E65" s="14"/>
      <c r="F65" s="14"/>
      <c r="G65" s="14"/>
      <c r="H65" s="14"/>
      <c r="I65" s="14"/>
    </row>
    <row r="66" spans="2:9">
      <c r="C66" s="14"/>
      <c r="D66" s="14"/>
      <c r="E66" s="56"/>
      <c r="F66" s="56"/>
      <c r="G66" s="56"/>
      <c r="H66" s="56"/>
      <c r="I66" s="56"/>
    </row>
  </sheetData>
  <sheetProtection password="C0B7" sheet="1" objects="1" scenarios="1" formatCells="0" deleteColumns="0" deleteRows="0"/>
  <mergeCells count="4">
    <mergeCell ref="B6:H6"/>
    <mergeCell ref="B20:H20"/>
    <mergeCell ref="B36:I36"/>
    <mergeCell ref="B50:I5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A7:I68"/>
  <sheetViews>
    <sheetView zoomScaleNormal="100" workbookViewId="0"/>
  </sheetViews>
  <sheetFormatPr defaultRowHeight="15"/>
  <cols>
    <col min="1" max="1" width="9.140625" style="109"/>
    <col min="2" max="2" width="65.28515625" style="109" customWidth="1"/>
    <col min="3" max="3" width="21.140625" style="109" customWidth="1"/>
    <col min="4" max="4" width="14.5703125" style="109" customWidth="1"/>
    <col min="5" max="5" width="11" style="109" customWidth="1"/>
    <col min="6" max="6" width="10.28515625" style="109" customWidth="1"/>
    <col min="7" max="7" width="11.42578125" style="109" customWidth="1"/>
    <col min="8" max="8" width="10.42578125" style="109" customWidth="1"/>
    <col min="9" max="9" width="13.85546875" style="109" customWidth="1"/>
    <col min="10" max="16384" width="9.140625" style="109"/>
  </cols>
  <sheetData>
    <row r="7" spans="1:5" ht="42.75" customHeight="1">
      <c r="A7" s="155" t="s">
        <v>104</v>
      </c>
      <c r="B7" s="155"/>
      <c r="C7" s="155"/>
      <c r="D7" s="155"/>
      <c r="E7" s="155"/>
    </row>
    <row r="8" spans="1:5" ht="42" customHeight="1">
      <c r="A8" s="104" t="s">
        <v>5</v>
      </c>
      <c r="B8" s="99" t="s">
        <v>103</v>
      </c>
      <c r="C8" s="99" t="s">
        <v>101</v>
      </c>
      <c r="D8" s="99" t="s">
        <v>30</v>
      </c>
      <c r="E8" s="99" t="s">
        <v>55</v>
      </c>
    </row>
    <row r="9" spans="1:5" ht="18.75">
      <c r="A9" s="110">
        <v>1</v>
      </c>
      <c r="B9" s="30"/>
      <c r="C9" s="61"/>
      <c r="D9" s="99">
        <v>6</v>
      </c>
      <c r="E9" s="99">
        <f t="shared" ref="E9:E14" si="0">IF(COUNTA(B9)=1,IF(COUNTA(C9)=1,D9,0),0)</f>
        <v>0</v>
      </c>
    </row>
    <row r="10" spans="1:5" ht="18.75">
      <c r="A10" s="110">
        <v>2</v>
      </c>
      <c r="B10" s="30"/>
      <c r="C10" s="61"/>
      <c r="D10" s="99">
        <v>6</v>
      </c>
      <c r="E10" s="99">
        <f t="shared" si="0"/>
        <v>0</v>
      </c>
    </row>
    <row r="11" spans="1:5" ht="18.75">
      <c r="A11" s="110">
        <v>3</v>
      </c>
      <c r="B11" s="30"/>
      <c r="C11" s="61"/>
      <c r="D11" s="99">
        <v>6</v>
      </c>
      <c r="E11" s="99">
        <f t="shared" si="0"/>
        <v>0</v>
      </c>
    </row>
    <row r="12" spans="1:5" ht="18.75">
      <c r="A12" s="110">
        <v>4</v>
      </c>
      <c r="B12" s="30"/>
      <c r="C12" s="61"/>
      <c r="D12" s="99">
        <v>6</v>
      </c>
      <c r="E12" s="99">
        <f t="shared" si="0"/>
        <v>0</v>
      </c>
    </row>
    <row r="13" spans="1:5" ht="18.75">
      <c r="A13" s="110">
        <v>5</v>
      </c>
      <c r="B13" s="30"/>
      <c r="C13" s="61"/>
      <c r="D13" s="99">
        <v>6</v>
      </c>
      <c r="E13" s="99">
        <f t="shared" si="0"/>
        <v>0</v>
      </c>
    </row>
    <row r="14" spans="1:5" ht="18.75">
      <c r="A14" s="110">
        <v>6</v>
      </c>
      <c r="B14" s="30"/>
      <c r="C14" s="60"/>
      <c r="D14" s="99">
        <v>6</v>
      </c>
      <c r="E14" s="99">
        <f t="shared" si="0"/>
        <v>0</v>
      </c>
    </row>
    <row r="15" spans="1:5">
      <c r="A15" s="98" t="s">
        <v>67</v>
      </c>
      <c r="B15" s="98">
        <f>COUNTA(B9:B14)</f>
        <v>0</v>
      </c>
      <c r="C15" s="96"/>
      <c r="D15" s="98"/>
      <c r="E15" s="98">
        <f>SUM(E9:E14)</f>
        <v>0</v>
      </c>
    </row>
    <row r="19" spans="1:9" ht="34.5" customHeight="1">
      <c r="A19" s="111"/>
      <c r="B19" s="152" t="s">
        <v>102</v>
      </c>
      <c r="C19" s="153"/>
      <c r="D19" s="153"/>
      <c r="E19" s="153"/>
      <c r="F19" s="153"/>
      <c r="G19" s="153"/>
      <c r="H19" s="153"/>
      <c r="I19" s="154"/>
    </row>
    <row r="20" spans="1:9" ht="42.75" customHeight="1">
      <c r="A20" s="104" t="s">
        <v>5</v>
      </c>
      <c r="B20" s="99" t="s">
        <v>23</v>
      </c>
      <c r="C20" s="157" t="s">
        <v>24</v>
      </c>
      <c r="D20" s="158"/>
      <c r="E20" s="157" t="s">
        <v>25</v>
      </c>
      <c r="F20" s="158"/>
      <c r="G20" s="157" t="s">
        <v>26</v>
      </c>
      <c r="H20" s="158"/>
      <c r="I20" s="112" t="s">
        <v>6</v>
      </c>
    </row>
    <row r="21" spans="1:9" ht="18.75" customHeight="1">
      <c r="A21" s="104"/>
      <c r="B21" s="99"/>
      <c r="C21" s="101" t="s">
        <v>13</v>
      </c>
      <c r="D21" s="101" t="s">
        <v>55</v>
      </c>
      <c r="E21" s="101" t="s">
        <v>13</v>
      </c>
      <c r="F21" s="101" t="s">
        <v>55</v>
      </c>
      <c r="G21" s="101" t="s">
        <v>13</v>
      </c>
      <c r="H21" s="101" t="s">
        <v>55</v>
      </c>
      <c r="I21" s="112"/>
    </row>
    <row r="22" spans="1:9" ht="65.25" customHeight="1">
      <c r="A22" s="113">
        <v>1</v>
      </c>
      <c r="B22" s="39"/>
      <c r="C22" s="28"/>
      <c r="D22" s="114">
        <f>IF(C22&gt;0,C22*2,0)</f>
        <v>0</v>
      </c>
      <c r="E22" s="30"/>
      <c r="F22" s="114">
        <f>IF(E22&gt;0,E22*3,0)</f>
        <v>0</v>
      </c>
      <c r="G22" s="28"/>
      <c r="H22" s="114">
        <f>IF(G22&gt;0,G22*10,0)</f>
        <v>0</v>
      </c>
      <c r="I22" s="15">
        <f>SUM(D22,F22,H22)</f>
        <v>0</v>
      </c>
    </row>
    <row r="23" spans="1:9" ht="18.75">
      <c r="A23" s="113">
        <v>2</v>
      </c>
      <c r="B23" s="30"/>
      <c r="C23" s="30"/>
      <c r="D23" s="114">
        <f t="shared" ref="D23:D38" si="1">IF(C23&gt;0,C23*2,0)</f>
        <v>0</v>
      </c>
      <c r="E23" s="30"/>
      <c r="F23" s="114">
        <f t="shared" ref="F23:F38" si="2">IF(E23&gt;0,E23*3,0)</f>
        <v>0</v>
      </c>
      <c r="G23" s="28"/>
      <c r="H23" s="114">
        <f t="shared" ref="H23:H38" si="3">IF(G23&gt;0,G23*10,0)</f>
        <v>0</v>
      </c>
      <c r="I23" s="15">
        <f t="shared" ref="I23:I38" si="4">SUM(D23,F23,H23)</f>
        <v>0</v>
      </c>
    </row>
    <row r="24" spans="1:9" ht="18.75">
      <c r="A24" s="113">
        <v>3</v>
      </c>
      <c r="B24" s="30"/>
      <c r="C24" s="30"/>
      <c r="D24" s="114">
        <f t="shared" si="1"/>
        <v>0</v>
      </c>
      <c r="E24" s="30"/>
      <c r="F24" s="114">
        <f t="shared" si="2"/>
        <v>0</v>
      </c>
      <c r="G24" s="28"/>
      <c r="H24" s="114">
        <f t="shared" si="3"/>
        <v>0</v>
      </c>
      <c r="I24" s="15">
        <f t="shared" si="4"/>
        <v>0</v>
      </c>
    </row>
    <row r="25" spans="1:9" ht="18.75">
      <c r="A25" s="113">
        <v>4</v>
      </c>
      <c r="B25" s="30"/>
      <c r="C25" s="30"/>
      <c r="D25" s="114">
        <f t="shared" si="1"/>
        <v>0</v>
      </c>
      <c r="E25" s="30"/>
      <c r="F25" s="114">
        <f t="shared" si="2"/>
        <v>0</v>
      </c>
      <c r="G25" s="28"/>
      <c r="H25" s="114">
        <f t="shared" si="3"/>
        <v>0</v>
      </c>
      <c r="I25" s="15">
        <f t="shared" si="4"/>
        <v>0</v>
      </c>
    </row>
    <row r="26" spans="1:9" ht="18.75">
      <c r="A26" s="113">
        <v>5</v>
      </c>
      <c r="B26" s="30"/>
      <c r="C26" s="30"/>
      <c r="D26" s="114">
        <f t="shared" si="1"/>
        <v>0</v>
      </c>
      <c r="E26" s="30"/>
      <c r="F26" s="114">
        <f t="shared" si="2"/>
        <v>0</v>
      </c>
      <c r="G26" s="28"/>
      <c r="H26" s="114">
        <f t="shared" si="3"/>
        <v>0</v>
      </c>
      <c r="I26" s="15">
        <f t="shared" si="4"/>
        <v>0</v>
      </c>
    </row>
    <row r="27" spans="1:9" ht="18.75">
      <c r="A27" s="113">
        <v>6</v>
      </c>
      <c r="B27" s="30"/>
      <c r="C27" s="30"/>
      <c r="D27" s="114">
        <f t="shared" si="1"/>
        <v>0</v>
      </c>
      <c r="E27" s="30"/>
      <c r="F27" s="114">
        <f t="shared" si="2"/>
        <v>0</v>
      </c>
      <c r="G27" s="28"/>
      <c r="H27" s="114">
        <f t="shared" si="3"/>
        <v>0</v>
      </c>
      <c r="I27" s="15">
        <f t="shared" si="4"/>
        <v>0</v>
      </c>
    </row>
    <row r="28" spans="1:9" ht="18.75">
      <c r="A28" s="113">
        <v>7</v>
      </c>
      <c r="B28" s="30"/>
      <c r="C28" s="30"/>
      <c r="D28" s="114">
        <f t="shared" si="1"/>
        <v>0</v>
      </c>
      <c r="E28" s="30"/>
      <c r="F28" s="114">
        <f t="shared" si="2"/>
        <v>0</v>
      </c>
      <c r="G28" s="28"/>
      <c r="H28" s="114">
        <f t="shared" si="3"/>
        <v>0</v>
      </c>
      <c r="I28" s="15">
        <f t="shared" si="4"/>
        <v>0</v>
      </c>
    </row>
    <row r="29" spans="1:9" ht="18.75">
      <c r="A29" s="113">
        <v>8</v>
      </c>
      <c r="B29" s="30"/>
      <c r="C29" s="30"/>
      <c r="D29" s="114">
        <f t="shared" si="1"/>
        <v>0</v>
      </c>
      <c r="E29" s="30"/>
      <c r="F29" s="114">
        <f t="shared" si="2"/>
        <v>0</v>
      </c>
      <c r="G29" s="28"/>
      <c r="H29" s="114">
        <f t="shared" si="3"/>
        <v>0</v>
      </c>
      <c r="I29" s="15">
        <f t="shared" si="4"/>
        <v>0</v>
      </c>
    </row>
    <row r="30" spans="1:9" ht="18.75">
      <c r="A30" s="113">
        <v>9</v>
      </c>
      <c r="B30" s="30"/>
      <c r="C30" s="30"/>
      <c r="D30" s="114">
        <f t="shared" si="1"/>
        <v>0</v>
      </c>
      <c r="E30" s="30"/>
      <c r="F30" s="114">
        <f t="shared" si="2"/>
        <v>0</v>
      </c>
      <c r="G30" s="28"/>
      <c r="H30" s="114">
        <f t="shared" si="3"/>
        <v>0</v>
      </c>
      <c r="I30" s="15">
        <f t="shared" si="4"/>
        <v>0</v>
      </c>
    </row>
    <row r="31" spans="1:9" ht="18.75">
      <c r="A31" s="113">
        <v>10</v>
      </c>
      <c r="B31" s="30"/>
      <c r="C31" s="30"/>
      <c r="D31" s="114">
        <f t="shared" si="1"/>
        <v>0</v>
      </c>
      <c r="E31" s="30"/>
      <c r="F31" s="114">
        <f t="shared" si="2"/>
        <v>0</v>
      </c>
      <c r="G31" s="28"/>
      <c r="H31" s="114">
        <f t="shared" si="3"/>
        <v>0</v>
      </c>
      <c r="I31" s="15">
        <f t="shared" si="4"/>
        <v>0</v>
      </c>
    </row>
    <row r="32" spans="1:9" ht="18.75">
      <c r="A32" s="113">
        <v>11</v>
      </c>
      <c r="B32" s="30"/>
      <c r="C32" s="30"/>
      <c r="D32" s="114">
        <f t="shared" si="1"/>
        <v>0</v>
      </c>
      <c r="E32" s="30"/>
      <c r="F32" s="114">
        <f t="shared" si="2"/>
        <v>0</v>
      </c>
      <c r="G32" s="28"/>
      <c r="H32" s="114">
        <f t="shared" si="3"/>
        <v>0</v>
      </c>
      <c r="I32" s="15">
        <f t="shared" si="4"/>
        <v>0</v>
      </c>
    </row>
    <row r="33" spans="1:9" ht="18.75">
      <c r="A33" s="113">
        <v>12</v>
      </c>
      <c r="B33" s="30"/>
      <c r="C33" s="30"/>
      <c r="D33" s="114">
        <f t="shared" si="1"/>
        <v>0</v>
      </c>
      <c r="E33" s="30"/>
      <c r="F33" s="114">
        <f t="shared" si="2"/>
        <v>0</v>
      </c>
      <c r="G33" s="28"/>
      <c r="H33" s="114">
        <f t="shared" si="3"/>
        <v>0</v>
      </c>
      <c r="I33" s="15">
        <f t="shared" si="4"/>
        <v>0</v>
      </c>
    </row>
    <row r="34" spans="1:9" ht="18.75">
      <c r="A34" s="113">
        <v>13</v>
      </c>
      <c r="B34" s="30"/>
      <c r="C34" s="30"/>
      <c r="D34" s="114">
        <f t="shared" si="1"/>
        <v>0</v>
      </c>
      <c r="E34" s="30"/>
      <c r="F34" s="114">
        <f t="shared" si="2"/>
        <v>0</v>
      </c>
      <c r="G34" s="28"/>
      <c r="H34" s="114">
        <f t="shared" si="3"/>
        <v>0</v>
      </c>
      <c r="I34" s="15">
        <f t="shared" si="4"/>
        <v>0</v>
      </c>
    </row>
    <row r="35" spans="1:9" ht="18.75">
      <c r="A35" s="113">
        <v>14</v>
      </c>
      <c r="B35" s="30"/>
      <c r="C35" s="30"/>
      <c r="D35" s="114">
        <f t="shared" si="1"/>
        <v>0</v>
      </c>
      <c r="E35" s="30"/>
      <c r="F35" s="114">
        <f t="shared" si="2"/>
        <v>0</v>
      </c>
      <c r="G35" s="28"/>
      <c r="H35" s="114">
        <f t="shared" si="3"/>
        <v>0</v>
      </c>
      <c r="I35" s="15">
        <f t="shared" si="4"/>
        <v>0</v>
      </c>
    </row>
    <row r="36" spans="1:9" ht="18.75">
      <c r="A36" s="113">
        <v>15</v>
      </c>
      <c r="B36" s="30"/>
      <c r="C36" s="30"/>
      <c r="D36" s="114">
        <f t="shared" si="1"/>
        <v>0</v>
      </c>
      <c r="E36" s="30"/>
      <c r="F36" s="114">
        <f t="shared" si="2"/>
        <v>0</v>
      </c>
      <c r="G36" s="28"/>
      <c r="H36" s="114">
        <f t="shared" si="3"/>
        <v>0</v>
      </c>
      <c r="I36" s="15">
        <f t="shared" si="4"/>
        <v>0</v>
      </c>
    </row>
    <row r="37" spans="1:9" ht="18.75">
      <c r="A37" s="113">
        <v>16</v>
      </c>
      <c r="B37" s="30"/>
      <c r="C37" s="30"/>
      <c r="D37" s="114">
        <f t="shared" si="1"/>
        <v>0</v>
      </c>
      <c r="E37" s="30"/>
      <c r="F37" s="114">
        <f t="shared" si="2"/>
        <v>0</v>
      </c>
      <c r="G37" s="28"/>
      <c r="H37" s="114">
        <f t="shared" si="3"/>
        <v>0</v>
      </c>
      <c r="I37" s="15">
        <f t="shared" si="4"/>
        <v>0</v>
      </c>
    </row>
    <row r="38" spans="1:9" ht="18.75">
      <c r="A38" s="113">
        <v>17</v>
      </c>
      <c r="B38" s="30"/>
      <c r="C38" s="30"/>
      <c r="D38" s="114">
        <f t="shared" si="1"/>
        <v>0</v>
      </c>
      <c r="E38" s="30"/>
      <c r="F38" s="114">
        <f t="shared" si="2"/>
        <v>0</v>
      </c>
      <c r="G38" s="28"/>
      <c r="H38" s="114">
        <f t="shared" si="3"/>
        <v>0</v>
      </c>
      <c r="I38" s="15">
        <f t="shared" si="4"/>
        <v>0</v>
      </c>
    </row>
    <row r="39" spans="1:9">
      <c r="A39" s="96"/>
      <c r="B39" s="98" t="s">
        <v>6</v>
      </c>
      <c r="C39" s="98">
        <f>SUM(C22:C38)</f>
        <v>0</v>
      </c>
      <c r="D39" s="98">
        <f t="shared" ref="D39:I39" si="5">SUM(D22:D38)</f>
        <v>0</v>
      </c>
      <c r="E39" s="98">
        <f t="shared" si="5"/>
        <v>0</v>
      </c>
      <c r="F39" s="98">
        <f t="shared" si="5"/>
        <v>0</v>
      </c>
      <c r="G39" s="98">
        <f t="shared" si="5"/>
        <v>0</v>
      </c>
      <c r="H39" s="98">
        <f t="shared" si="5"/>
        <v>0</v>
      </c>
      <c r="I39" s="98">
        <f t="shared" si="5"/>
        <v>0</v>
      </c>
    </row>
    <row r="41" spans="1:9" ht="57.75" customHeight="1">
      <c r="A41" s="161" t="s">
        <v>211</v>
      </c>
      <c r="B41" s="162"/>
      <c r="C41" s="162"/>
      <c r="D41" s="162"/>
      <c r="E41" s="162"/>
      <c r="F41" s="162"/>
      <c r="G41" s="162"/>
      <c r="H41" s="162"/>
    </row>
    <row r="42" spans="1:9" ht="42.75" customHeight="1">
      <c r="A42" s="159" t="s">
        <v>209</v>
      </c>
      <c r="B42" s="160"/>
      <c r="C42" s="160"/>
      <c r="D42" s="160"/>
      <c r="E42" s="160"/>
      <c r="F42" s="160"/>
      <c r="G42" s="160"/>
      <c r="H42" s="160"/>
    </row>
    <row r="43" spans="1:9" ht="28.5" customHeight="1">
      <c r="A43" s="152" t="s">
        <v>212</v>
      </c>
      <c r="B43" s="153"/>
      <c r="C43" s="153"/>
      <c r="D43" s="154"/>
      <c r="E43" s="111"/>
      <c r="F43" s="111"/>
      <c r="G43" s="111"/>
    </row>
    <row r="44" spans="1:9" ht="48" customHeight="1">
      <c r="A44" s="104" t="s">
        <v>5</v>
      </c>
      <c r="B44" s="99" t="s">
        <v>23</v>
      </c>
      <c r="C44" s="157" t="s">
        <v>25</v>
      </c>
      <c r="D44" s="158"/>
      <c r="E44" s="157" t="s">
        <v>26</v>
      </c>
      <c r="F44" s="158"/>
      <c r="G44" s="112" t="s">
        <v>6</v>
      </c>
    </row>
    <row r="45" spans="1:9" ht="22.5" customHeight="1">
      <c r="A45" s="104"/>
      <c r="B45" s="99"/>
      <c r="C45" s="101" t="s">
        <v>13</v>
      </c>
      <c r="D45" s="101" t="s">
        <v>55</v>
      </c>
      <c r="E45" s="101" t="s">
        <v>13</v>
      </c>
      <c r="F45" s="101" t="s">
        <v>55</v>
      </c>
      <c r="G45" s="112"/>
    </row>
    <row r="46" spans="1:9" ht="18.75">
      <c r="A46" s="113">
        <v>1</v>
      </c>
      <c r="B46" s="28"/>
      <c r="C46" s="28"/>
      <c r="D46" s="114">
        <f>IF(C46&gt;0,C46*1.5,0)</f>
        <v>0</v>
      </c>
      <c r="E46" s="111"/>
      <c r="F46" s="114">
        <f>IF(E46&gt;0,E46*3,0)</f>
        <v>0</v>
      </c>
      <c r="G46" s="112">
        <f>SUM(F46,D46)</f>
        <v>0</v>
      </c>
    </row>
    <row r="47" spans="1:9" ht="18.75">
      <c r="A47" s="113">
        <v>2</v>
      </c>
      <c r="B47" s="30"/>
      <c r="C47" s="28"/>
      <c r="D47" s="114">
        <f t="shared" ref="D47:D63" si="6">IF(C47&gt;0,C47*1.5,0)</f>
        <v>0</v>
      </c>
      <c r="E47" s="111"/>
      <c r="F47" s="114">
        <f>IF(E47&gt;0,E47*3,0)</f>
        <v>0</v>
      </c>
      <c r="G47" s="112">
        <f t="shared" ref="G47:G63" si="7">SUM(F47,D47)</f>
        <v>0</v>
      </c>
    </row>
    <row r="48" spans="1:9" ht="18.75">
      <c r="A48" s="113">
        <v>3</v>
      </c>
      <c r="B48" s="30"/>
      <c r="C48" s="28"/>
      <c r="D48" s="114">
        <f t="shared" si="6"/>
        <v>0</v>
      </c>
      <c r="E48" s="111"/>
      <c r="F48" s="114">
        <f t="shared" ref="F48:F63" si="8">IF(E48&gt;0,E48*3,0)</f>
        <v>0</v>
      </c>
      <c r="G48" s="112">
        <f t="shared" si="7"/>
        <v>0</v>
      </c>
    </row>
    <row r="49" spans="1:7" ht="18.75">
      <c r="A49" s="113">
        <v>4</v>
      </c>
      <c r="B49" s="30"/>
      <c r="C49" s="28"/>
      <c r="D49" s="114">
        <f t="shared" si="6"/>
        <v>0</v>
      </c>
      <c r="E49" s="111"/>
      <c r="F49" s="114">
        <f t="shared" si="8"/>
        <v>0</v>
      </c>
      <c r="G49" s="112">
        <f t="shared" si="7"/>
        <v>0</v>
      </c>
    </row>
    <row r="50" spans="1:7" ht="18.75">
      <c r="A50" s="113">
        <v>5</v>
      </c>
      <c r="B50" s="30"/>
      <c r="C50" s="28"/>
      <c r="D50" s="114">
        <f t="shared" si="6"/>
        <v>0</v>
      </c>
      <c r="E50" s="111"/>
      <c r="F50" s="114">
        <f t="shared" si="8"/>
        <v>0</v>
      </c>
      <c r="G50" s="112">
        <f t="shared" si="7"/>
        <v>0</v>
      </c>
    </row>
    <row r="51" spans="1:7" ht="18.75">
      <c r="A51" s="113">
        <v>6</v>
      </c>
      <c r="B51" s="30"/>
      <c r="C51" s="28"/>
      <c r="D51" s="114">
        <f t="shared" si="6"/>
        <v>0</v>
      </c>
      <c r="E51" s="111"/>
      <c r="F51" s="114">
        <f t="shared" si="8"/>
        <v>0</v>
      </c>
      <c r="G51" s="112">
        <f t="shared" si="7"/>
        <v>0</v>
      </c>
    </row>
    <row r="52" spans="1:7" ht="18.75">
      <c r="A52" s="113">
        <v>7</v>
      </c>
      <c r="B52" s="30"/>
      <c r="C52" s="28"/>
      <c r="D52" s="114">
        <f t="shared" si="6"/>
        <v>0</v>
      </c>
      <c r="E52" s="111"/>
      <c r="F52" s="114">
        <f t="shared" si="8"/>
        <v>0</v>
      </c>
      <c r="G52" s="112">
        <f t="shared" si="7"/>
        <v>0</v>
      </c>
    </row>
    <row r="53" spans="1:7" ht="18.75">
      <c r="A53" s="113">
        <v>8</v>
      </c>
      <c r="B53" s="30"/>
      <c r="C53" s="28"/>
      <c r="D53" s="114">
        <f t="shared" si="6"/>
        <v>0</v>
      </c>
      <c r="E53" s="111"/>
      <c r="F53" s="114">
        <f t="shared" si="8"/>
        <v>0</v>
      </c>
      <c r="G53" s="112">
        <f t="shared" si="7"/>
        <v>0</v>
      </c>
    </row>
    <row r="54" spans="1:7" ht="18.75">
      <c r="A54" s="113">
        <v>9</v>
      </c>
      <c r="B54" s="30"/>
      <c r="C54" s="28"/>
      <c r="D54" s="114">
        <f t="shared" si="6"/>
        <v>0</v>
      </c>
      <c r="E54" s="111"/>
      <c r="F54" s="114">
        <f t="shared" si="8"/>
        <v>0</v>
      </c>
      <c r="G54" s="112">
        <f t="shared" si="7"/>
        <v>0</v>
      </c>
    </row>
    <row r="55" spans="1:7" ht="18.75">
      <c r="A55" s="113">
        <v>10</v>
      </c>
      <c r="B55" s="30"/>
      <c r="C55" s="28"/>
      <c r="D55" s="114">
        <f t="shared" si="6"/>
        <v>0</v>
      </c>
      <c r="E55" s="111"/>
      <c r="F55" s="114">
        <f t="shared" si="8"/>
        <v>0</v>
      </c>
      <c r="G55" s="112">
        <f t="shared" si="7"/>
        <v>0</v>
      </c>
    </row>
    <row r="56" spans="1:7" ht="18.75">
      <c r="A56" s="113">
        <v>11</v>
      </c>
      <c r="B56" s="30"/>
      <c r="C56" s="28"/>
      <c r="D56" s="114">
        <f t="shared" si="6"/>
        <v>0</v>
      </c>
      <c r="E56" s="111"/>
      <c r="F56" s="114">
        <f t="shared" si="8"/>
        <v>0</v>
      </c>
      <c r="G56" s="112">
        <f t="shared" si="7"/>
        <v>0</v>
      </c>
    </row>
    <row r="57" spans="1:7" ht="18.75">
      <c r="A57" s="113">
        <v>12</v>
      </c>
      <c r="B57" s="30"/>
      <c r="C57" s="28"/>
      <c r="D57" s="114">
        <f t="shared" si="6"/>
        <v>0</v>
      </c>
      <c r="E57" s="111"/>
      <c r="F57" s="114">
        <f t="shared" si="8"/>
        <v>0</v>
      </c>
      <c r="G57" s="112">
        <f t="shared" si="7"/>
        <v>0</v>
      </c>
    </row>
    <row r="58" spans="1:7" ht="18.75">
      <c r="A58" s="113">
        <v>13</v>
      </c>
      <c r="B58" s="30"/>
      <c r="C58" s="28"/>
      <c r="D58" s="114">
        <f t="shared" si="6"/>
        <v>0</v>
      </c>
      <c r="E58" s="111"/>
      <c r="F58" s="114">
        <f t="shared" si="8"/>
        <v>0</v>
      </c>
      <c r="G58" s="112">
        <f t="shared" si="7"/>
        <v>0</v>
      </c>
    </row>
    <row r="59" spans="1:7" ht="18.75">
      <c r="A59" s="113">
        <v>14</v>
      </c>
      <c r="B59" s="30"/>
      <c r="C59" s="28"/>
      <c r="D59" s="114">
        <f t="shared" si="6"/>
        <v>0</v>
      </c>
      <c r="E59" s="111"/>
      <c r="F59" s="114">
        <f t="shared" si="8"/>
        <v>0</v>
      </c>
      <c r="G59" s="112">
        <f t="shared" si="7"/>
        <v>0</v>
      </c>
    </row>
    <row r="60" spans="1:7" ht="18.75">
      <c r="A60" s="113">
        <v>15</v>
      </c>
      <c r="B60" s="30"/>
      <c r="C60" s="28"/>
      <c r="D60" s="114">
        <f t="shared" si="6"/>
        <v>0</v>
      </c>
      <c r="E60" s="111"/>
      <c r="F60" s="114">
        <f t="shared" si="8"/>
        <v>0</v>
      </c>
      <c r="G60" s="112">
        <f t="shared" si="7"/>
        <v>0</v>
      </c>
    </row>
    <row r="61" spans="1:7" ht="18.75">
      <c r="A61" s="113">
        <v>16</v>
      </c>
      <c r="B61" s="30"/>
      <c r="C61" s="28"/>
      <c r="D61" s="114">
        <f t="shared" si="6"/>
        <v>0</v>
      </c>
      <c r="E61" s="111"/>
      <c r="F61" s="114">
        <f t="shared" si="8"/>
        <v>0</v>
      </c>
      <c r="G61" s="112">
        <f t="shared" si="7"/>
        <v>0</v>
      </c>
    </row>
    <row r="62" spans="1:7" ht="18.75">
      <c r="A62" s="113">
        <v>17</v>
      </c>
      <c r="B62" s="30"/>
      <c r="C62" s="28"/>
      <c r="D62" s="114">
        <f t="shared" si="6"/>
        <v>0</v>
      </c>
      <c r="E62" s="111"/>
      <c r="F62" s="114">
        <f t="shared" si="8"/>
        <v>0</v>
      </c>
      <c r="G62" s="112">
        <f t="shared" si="7"/>
        <v>0</v>
      </c>
    </row>
    <row r="63" spans="1:7" ht="18.75">
      <c r="A63" s="113">
        <v>18</v>
      </c>
      <c r="B63" s="30"/>
      <c r="C63" s="28"/>
      <c r="D63" s="114">
        <f t="shared" si="6"/>
        <v>0</v>
      </c>
      <c r="E63" s="111"/>
      <c r="F63" s="114">
        <f t="shared" si="8"/>
        <v>0</v>
      </c>
      <c r="G63" s="112">
        <f t="shared" si="7"/>
        <v>0</v>
      </c>
    </row>
    <row r="64" spans="1:7">
      <c r="A64" s="96"/>
      <c r="B64" s="98" t="s">
        <v>6</v>
      </c>
      <c r="C64" s="98">
        <f>SUM(C46:C63)</f>
        <v>0</v>
      </c>
      <c r="D64" s="98">
        <f>SUM(D46:D63)</f>
        <v>0</v>
      </c>
      <c r="E64" s="98">
        <f>SUM(E46:E63)</f>
        <v>0</v>
      </c>
      <c r="F64" s="98">
        <f t="shared" ref="F64" si="9">SUM(F46:F63)</f>
        <v>0</v>
      </c>
      <c r="G64" s="98">
        <f>SUM(F64,D64)</f>
        <v>0</v>
      </c>
    </row>
    <row r="67" spans="1:9" ht="22.5" customHeight="1">
      <c r="A67" s="115"/>
      <c r="B67" s="156"/>
      <c r="C67" s="156"/>
      <c r="D67" s="156"/>
      <c r="E67" s="156"/>
      <c r="F67" s="156"/>
      <c r="G67" s="156"/>
      <c r="H67" s="156"/>
      <c r="I67" s="156"/>
    </row>
    <row r="68" spans="1:9" ht="42.75" customHeight="1">
      <c r="A68" s="115"/>
      <c r="B68" s="156"/>
      <c r="C68" s="156"/>
      <c r="D68" s="156"/>
      <c r="E68" s="156"/>
      <c r="F68" s="156"/>
      <c r="G68" s="156"/>
      <c r="H68" s="156"/>
    </row>
  </sheetData>
  <sheetProtection password="C0B7" sheet="1" objects="1" scenarios="1" formatCells="0"/>
  <mergeCells count="12">
    <mergeCell ref="A43:D43"/>
    <mergeCell ref="A7:E7"/>
    <mergeCell ref="B67:I67"/>
    <mergeCell ref="B68:H68"/>
    <mergeCell ref="C44:D44"/>
    <mergeCell ref="A42:H42"/>
    <mergeCell ref="A41:H41"/>
    <mergeCell ref="B19:I19"/>
    <mergeCell ref="C20:D20"/>
    <mergeCell ref="E20:F20"/>
    <mergeCell ref="G20:H20"/>
    <mergeCell ref="E44:F44"/>
  </mergeCells>
  <dataValidations count="2">
    <dataValidation type="whole" operator="greaterThanOrEqual" allowBlank="1" showInputMessage="1" showErrorMessage="1" sqref="C46:C63 G22:G38">
      <formula1>0</formula1>
    </dataValidation>
    <dataValidation type="whole" operator="greaterThan" allowBlank="1" showInputMessage="1" showErrorMessage="1" sqref="E22:E38">
      <formula1>0</formula1>
    </dataValidation>
  </dataValidations>
  <pageMargins left="0.7" right="0.7" top="0.75" bottom="0.75" header="0.3" footer="0.3"/>
  <pageSetup paperSize="9" orientation="portrait" r:id="rId1"/>
  <ignoredErrors>
    <ignoredError sqref="E9:E14" unlocked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7"/>
  <dimension ref="A6:F47"/>
  <sheetViews>
    <sheetView workbookViewId="0"/>
  </sheetViews>
  <sheetFormatPr defaultRowHeight="15"/>
  <cols>
    <col min="2" max="2" width="50.5703125" customWidth="1"/>
    <col min="3" max="3" width="13.85546875" customWidth="1"/>
    <col min="4" max="4" width="15" customWidth="1"/>
    <col min="5" max="5" width="13.7109375" customWidth="1"/>
  </cols>
  <sheetData>
    <row r="6" spans="1:6" ht="28.5" customHeight="1">
      <c r="A6" s="146" t="s">
        <v>31</v>
      </c>
      <c r="B6" s="147"/>
      <c r="C6" s="147"/>
      <c r="D6" s="147"/>
      <c r="E6" s="148"/>
      <c r="F6" s="23"/>
    </row>
    <row r="7" spans="1:6" ht="31.5">
      <c r="A7" s="12" t="s">
        <v>5</v>
      </c>
      <c r="B7" s="9" t="s">
        <v>28</v>
      </c>
      <c r="C7" s="9" t="s">
        <v>13</v>
      </c>
      <c r="D7" s="9" t="s">
        <v>30</v>
      </c>
      <c r="E7" s="11" t="s">
        <v>2</v>
      </c>
    </row>
    <row r="8" spans="1:6" ht="18.75">
      <c r="A8" s="6">
        <v>1</v>
      </c>
      <c r="B8" s="28"/>
      <c r="C8" s="29"/>
      <c r="D8" s="5">
        <v>50</v>
      </c>
      <c r="E8" s="8">
        <f>C8*D8</f>
        <v>0</v>
      </c>
    </row>
    <row r="9" spans="1:6" ht="18.75">
      <c r="A9" s="6">
        <v>2</v>
      </c>
      <c r="B9" s="30"/>
      <c r="C9" s="29"/>
      <c r="D9" s="5">
        <v>50</v>
      </c>
      <c r="E9" s="8">
        <f t="shared" ref="E9:E16" si="0">C9*D9</f>
        <v>0</v>
      </c>
    </row>
    <row r="10" spans="1:6" ht="18.75">
      <c r="A10" s="6">
        <v>3</v>
      </c>
      <c r="B10" s="30"/>
      <c r="C10" s="29"/>
      <c r="D10" s="5">
        <v>50</v>
      </c>
      <c r="E10" s="8">
        <f t="shared" si="0"/>
        <v>0</v>
      </c>
    </row>
    <row r="11" spans="1:6" ht="18.75">
      <c r="A11" s="6">
        <v>4</v>
      </c>
      <c r="B11" s="30"/>
      <c r="C11" s="29"/>
      <c r="D11" s="5">
        <v>50</v>
      </c>
      <c r="E11" s="8">
        <f t="shared" si="0"/>
        <v>0</v>
      </c>
    </row>
    <row r="12" spans="1:6" ht="18.75">
      <c r="A12" s="6">
        <v>5</v>
      </c>
      <c r="B12" s="30"/>
      <c r="C12" s="29"/>
      <c r="D12" s="5">
        <v>50</v>
      </c>
      <c r="E12" s="8">
        <f t="shared" si="0"/>
        <v>0</v>
      </c>
    </row>
    <row r="13" spans="1:6" ht="18.75">
      <c r="A13" s="6">
        <v>6</v>
      </c>
      <c r="B13" s="30"/>
      <c r="C13" s="29"/>
      <c r="D13" s="5">
        <v>50</v>
      </c>
      <c r="E13" s="8">
        <f t="shared" si="0"/>
        <v>0</v>
      </c>
    </row>
    <row r="14" spans="1:6" ht="18.75">
      <c r="A14" s="6">
        <v>7</v>
      </c>
      <c r="B14" s="30"/>
      <c r="C14" s="29"/>
      <c r="D14" s="5">
        <v>50</v>
      </c>
      <c r="E14" s="8">
        <f t="shared" si="0"/>
        <v>0</v>
      </c>
    </row>
    <row r="15" spans="1:6" ht="18.75">
      <c r="A15" s="6">
        <v>8</v>
      </c>
      <c r="B15" s="30"/>
      <c r="C15" s="29"/>
      <c r="D15" s="5">
        <v>50</v>
      </c>
      <c r="E15" s="8">
        <f t="shared" si="0"/>
        <v>0</v>
      </c>
    </row>
    <row r="16" spans="1:6" ht="18.75">
      <c r="A16" s="6">
        <v>9</v>
      </c>
      <c r="B16" s="30"/>
      <c r="C16" s="29"/>
      <c r="D16" s="5">
        <v>50</v>
      </c>
      <c r="E16" s="8">
        <f t="shared" si="0"/>
        <v>0</v>
      </c>
    </row>
    <row r="17" spans="1:5">
      <c r="A17" s="7" t="s">
        <v>6</v>
      </c>
      <c r="B17" s="7">
        <f>COUNTA(B8:B16)</f>
        <v>0</v>
      </c>
      <c r="C17" s="4"/>
      <c r="D17" s="4"/>
      <c r="E17" s="4">
        <f>SUM(E8:E16)</f>
        <v>0</v>
      </c>
    </row>
    <row r="20" spans="1:5" ht="27" customHeight="1">
      <c r="A20" s="146" t="s">
        <v>153</v>
      </c>
      <c r="B20" s="147"/>
      <c r="C20" s="147"/>
      <c r="D20" s="147"/>
      <c r="E20" s="148"/>
    </row>
    <row r="21" spans="1:5" ht="31.5">
      <c r="A21" s="12" t="s">
        <v>5</v>
      </c>
      <c r="B21" s="9" t="s">
        <v>28</v>
      </c>
      <c r="C21" s="9" t="s">
        <v>13</v>
      </c>
      <c r="D21" s="9" t="s">
        <v>30</v>
      </c>
      <c r="E21" s="11" t="s">
        <v>2</v>
      </c>
    </row>
    <row r="22" spans="1:5" ht="18.75">
      <c r="A22" s="6">
        <v>1</v>
      </c>
      <c r="B22" s="28"/>
      <c r="C22" s="29"/>
      <c r="D22" s="5">
        <v>10</v>
      </c>
      <c r="E22" s="8">
        <f>C22*D22</f>
        <v>0</v>
      </c>
    </row>
    <row r="23" spans="1:5" ht="18.75">
      <c r="A23" s="6">
        <v>2</v>
      </c>
      <c r="B23" s="30"/>
      <c r="C23" s="29"/>
      <c r="D23" s="5">
        <v>10</v>
      </c>
      <c r="E23" s="8">
        <f t="shared" ref="E23:E30" si="1">C23*D23</f>
        <v>0</v>
      </c>
    </row>
    <row r="24" spans="1:5" ht="18.75">
      <c r="A24" s="6">
        <v>3</v>
      </c>
      <c r="B24" s="30"/>
      <c r="C24" s="29"/>
      <c r="D24" s="5">
        <v>10</v>
      </c>
      <c r="E24" s="8">
        <f t="shared" si="1"/>
        <v>0</v>
      </c>
    </row>
    <row r="25" spans="1:5" ht="18.75">
      <c r="A25" s="6">
        <v>4</v>
      </c>
      <c r="B25" s="30"/>
      <c r="C25" s="29"/>
      <c r="D25" s="5">
        <v>10</v>
      </c>
      <c r="E25" s="8">
        <f t="shared" si="1"/>
        <v>0</v>
      </c>
    </row>
    <row r="26" spans="1:5" ht="18.75">
      <c r="A26" s="6">
        <v>5</v>
      </c>
      <c r="B26" s="30"/>
      <c r="C26" s="29"/>
      <c r="D26" s="5">
        <v>10</v>
      </c>
      <c r="E26" s="8">
        <f t="shared" si="1"/>
        <v>0</v>
      </c>
    </row>
    <row r="27" spans="1:5" ht="18.75">
      <c r="A27" s="6">
        <v>6</v>
      </c>
      <c r="B27" s="30"/>
      <c r="C27" s="29"/>
      <c r="D27" s="5">
        <v>10</v>
      </c>
      <c r="E27" s="8">
        <f t="shared" si="1"/>
        <v>0</v>
      </c>
    </row>
    <row r="28" spans="1:5" ht="18.75">
      <c r="A28" s="6">
        <v>7</v>
      </c>
      <c r="B28" s="30"/>
      <c r="C28" s="29"/>
      <c r="D28" s="5">
        <v>10</v>
      </c>
      <c r="E28" s="8">
        <f t="shared" si="1"/>
        <v>0</v>
      </c>
    </row>
    <row r="29" spans="1:5" ht="18.75">
      <c r="A29" s="6">
        <v>8</v>
      </c>
      <c r="B29" s="30"/>
      <c r="C29" s="29"/>
      <c r="D29" s="5">
        <v>10</v>
      </c>
      <c r="E29" s="8">
        <f t="shared" si="1"/>
        <v>0</v>
      </c>
    </row>
    <row r="30" spans="1:5" ht="18.75">
      <c r="A30" s="6">
        <v>9</v>
      </c>
      <c r="B30" s="30"/>
      <c r="C30" s="29"/>
      <c r="D30" s="5">
        <v>10</v>
      </c>
      <c r="E30" s="8">
        <f t="shared" si="1"/>
        <v>0</v>
      </c>
    </row>
    <row r="31" spans="1:5">
      <c r="A31" s="7" t="s">
        <v>6</v>
      </c>
      <c r="B31" s="7">
        <f>COUNTA(B22:B30)</f>
        <v>0</v>
      </c>
      <c r="C31" s="4"/>
      <c r="D31" s="4"/>
      <c r="E31" s="4">
        <f>SUM(E22:E30)</f>
        <v>0</v>
      </c>
    </row>
    <row r="34" spans="1:5" ht="36" customHeight="1">
      <c r="A34" s="146" t="s">
        <v>213</v>
      </c>
      <c r="B34" s="147"/>
      <c r="C34" s="147"/>
      <c r="D34" s="147"/>
      <c r="E34" s="148"/>
    </row>
    <row r="35" spans="1:5" ht="31.5">
      <c r="A35" s="12" t="s">
        <v>5</v>
      </c>
      <c r="B35" s="9" t="s">
        <v>28</v>
      </c>
      <c r="C35" s="9" t="s">
        <v>13</v>
      </c>
      <c r="D35" s="9" t="s">
        <v>30</v>
      </c>
      <c r="E35" s="11" t="s">
        <v>2</v>
      </c>
    </row>
    <row r="36" spans="1:5" ht="18.75">
      <c r="A36" s="6">
        <v>1</v>
      </c>
      <c r="B36" s="28"/>
      <c r="C36" s="29"/>
      <c r="D36" s="5">
        <v>20</v>
      </c>
      <c r="E36" s="8">
        <f>C36*D36</f>
        <v>0</v>
      </c>
    </row>
    <row r="37" spans="1:5" ht="18.75">
      <c r="A37" s="6">
        <v>2</v>
      </c>
      <c r="B37" s="30"/>
      <c r="C37" s="29"/>
      <c r="D37" s="5">
        <v>20</v>
      </c>
      <c r="E37" s="8">
        <f t="shared" ref="E37:E44" si="2">C37*D37</f>
        <v>0</v>
      </c>
    </row>
    <row r="38" spans="1:5" ht="18.75">
      <c r="A38" s="6">
        <v>3</v>
      </c>
      <c r="B38" s="30"/>
      <c r="C38" s="29"/>
      <c r="D38" s="5">
        <v>20</v>
      </c>
      <c r="E38" s="8">
        <f t="shared" si="2"/>
        <v>0</v>
      </c>
    </row>
    <row r="39" spans="1:5" ht="18.75">
      <c r="A39" s="6">
        <v>4</v>
      </c>
      <c r="B39" s="30"/>
      <c r="C39" s="29"/>
      <c r="D39" s="5">
        <v>20</v>
      </c>
      <c r="E39" s="8">
        <f t="shared" si="2"/>
        <v>0</v>
      </c>
    </row>
    <row r="40" spans="1:5" ht="18.75">
      <c r="A40" s="6">
        <v>5</v>
      </c>
      <c r="B40" s="30"/>
      <c r="C40" s="29"/>
      <c r="D40" s="5">
        <v>20</v>
      </c>
      <c r="E40" s="8">
        <f t="shared" si="2"/>
        <v>0</v>
      </c>
    </row>
    <row r="41" spans="1:5" ht="18.75">
      <c r="A41" s="6">
        <v>6</v>
      </c>
      <c r="B41" s="30"/>
      <c r="C41" s="29"/>
      <c r="D41" s="5">
        <v>20</v>
      </c>
      <c r="E41" s="8">
        <f t="shared" si="2"/>
        <v>0</v>
      </c>
    </row>
    <row r="42" spans="1:5" ht="18.75">
      <c r="A42" s="6">
        <v>7</v>
      </c>
      <c r="B42" s="30"/>
      <c r="C42" s="29"/>
      <c r="D42" s="5">
        <v>20</v>
      </c>
      <c r="E42" s="8">
        <f t="shared" si="2"/>
        <v>0</v>
      </c>
    </row>
    <row r="43" spans="1:5" ht="18.75">
      <c r="A43" s="6">
        <v>8</v>
      </c>
      <c r="B43" s="30"/>
      <c r="C43" s="29"/>
      <c r="D43" s="5">
        <v>20</v>
      </c>
      <c r="E43" s="8">
        <f t="shared" si="2"/>
        <v>0</v>
      </c>
    </row>
    <row r="44" spans="1:5" ht="18.75">
      <c r="A44" s="6">
        <v>9</v>
      </c>
      <c r="B44" s="30"/>
      <c r="C44" s="29"/>
      <c r="D44" s="5">
        <v>20</v>
      </c>
      <c r="E44" s="8">
        <f t="shared" si="2"/>
        <v>0</v>
      </c>
    </row>
    <row r="45" spans="1:5">
      <c r="A45" s="7" t="s">
        <v>6</v>
      </c>
      <c r="B45" s="7">
        <f>COUNTA(B36:B44)</f>
        <v>0</v>
      </c>
      <c r="C45" s="4"/>
      <c r="D45" s="4"/>
      <c r="E45" s="4">
        <f>SUM(E36:E44)</f>
        <v>0</v>
      </c>
    </row>
    <row r="47" spans="1:5">
      <c r="B47" s="35" t="s">
        <v>200</v>
      </c>
    </row>
  </sheetData>
  <sheetProtection password="C0B7" sheet="1" objects="1" scenarios="1"/>
  <mergeCells count="3">
    <mergeCell ref="A6:E6"/>
    <mergeCell ref="A20:E20"/>
    <mergeCell ref="A34:E3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8"/>
  <dimension ref="A6:I22"/>
  <sheetViews>
    <sheetView workbookViewId="0"/>
  </sheetViews>
  <sheetFormatPr defaultRowHeight="15"/>
  <cols>
    <col min="2" max="2" width="57.42578125" customWidth="1"/>
    <col min="3" max="3" width="16.7109375" customWidth="1"/>
    <col min="4" max="4" width="23.140625" customWidth="1"/>
    <col min="5" max="5" width="18" customWidth="1"/>
    <col min="6" max="6" width="11" customWidth="1"/>
    <col min="9" max="9" width="0" hidden="1" customWidth="1"/>
  </cols>
  <sheetData>
    <row r="6" spans="1:9">
      <c r="I6" s="35" t="s">
        <v>115</v>
      </c>
    </row>
    <row r="7" spans="1:9">
      <c r="I7" t="s">
        <v>113</v>
      </c>
    </row>
    <row r="8" spans="1:9" ht="38.25" customHeight="1">
      <c r="A8" s="3"/>
      <c r="B8" s="146" t="s">
        <v>159</v>
      </c>
      <c r="C8" s="147"/>
      <c r="D8" s="147"/>
      <c r="E8" s="147"/>
      <c r="F8" s="148"/>
      <c r="I8" t="s">
        <v>114</v>
      </c>
    </row>
    <row r="9" spans="1:9" ht="31.5">
      <c r="A9" s="12" t="s">
        <v>5</v>
      </c>
      <c r="B9" s="21" t="s">
        <v>117</v>
      </c>
      <c r="C9" s="21" t="s">
        <v>118</v>
      </c>
      <c r="D9" s="9" t="s">
        <v>119</v>
      </c>
      <c r="E9" s="19" t="s">
        <v>120</v>
      </c>
      <c r="F9" s="11" t="s">
        <v>2</v>
      </c>
      <c r="I9" t="s">
        <v>116</v>
      </c>
    </row>
    <row r="10" spans="1:9" ht="18.75">
      <c r="A10" s="6">
        <v>1</v>
      </c>
      <c r="B10" s="28"/>
      <c r="C10" s="130"/>
      <c r="D10" s="91" t="s">
        <v>116</v>
      </c>
      <c r="E10" s="29">
        <v>1</v>
      </c>
      <c r="F10" s="8">
        <f>IF(COUNTA(B10)=1,(IF(D10="аспирант",20,IF(D10="докторант",30,IF(I10=0,0)))),0)/E10</f>
        <v>0</v>
      </c>
      <c r="I10" s="28"/>
    </row>
    <row r="11" spans="1:9" ht="18.75">
      <c r="A11" s="6">
        <v>2</v>
      </c>
      <c r="B11" s="28"/>
      <c r="C11" s="28"/>
      <c r="D11" s="91" t="s">
        <v>116</v>
      </c>
      <c r="E11" s="29">
        <v>1</v>
      </c>
      <c r="F11" s="8">
        <f t="shared" ref="F11:F19" si="0">(IF(D11="студент",10,IF(D11="аспирант",35,IF(D11="докторант",40,IF(D11=0,0,IF(D11="магистрант",10))))))/E11</f>
        <v>0</v>
      </c>
    </row>
    <row r="12" spans="1:9" ht="18.75">
      <c r="A12" s="6">
        <v>3</v>
      </c>
      <c r="B12" s="30"/>
      <c r="C12" s="30"/>
      <c r="D12" s="91" t="s">
        <v>116</v>
      </c>
      <c r="E12" s="29">
        <v>1</v>
      </c>
      <c r="F12" s="8">
        <f t="shared" si="0"/>
        <v>0</v>
      </c>
    </row>
    <row r="13" spans="1:9" ht="18.75">
      <c r="A13" s="6">
        <v>4</v>
      </c>
      <c r="B13" s="30"/>
      <c r="C13" s="30"/>
      <c r="D13" s="91" t="s">
        <v>116</v>
      </c>
      <c r="E13" s="29">
        <v>1</v>
      </c>
      <c r="F13" s="8">
        <f t="shared" si="0"/>
        <v>0</v>
      </c>
    </row>
    <row r="14" spans="1:9" ht="18.75">
      <c r="A14" s="6">
        <v>5</v>
      </c>
      <c r="B14" s="30"/>
      <c r="C14" s="30"/>
      <c r="D14" s="91" t="s">
        <v>116</v>
      </c>
      <c r="E14" s="29">
        <v>1</v>
      </c>
      <c r="F14" s="8">
        <f t="shared" si="0"/>
        <v>0</v>
      </c>
    </row>
    <row r="15" spans="1:9" ht="18.75">
      <c r="A15" s="6">
        <v>6</v>
      </c>
      <c r="B15" s="30"/>
      <c r="C15" s="30"/>
      <c r="D15" s="91" t="s">
        <v>116</v>
      </c>
      <c r="E15" s="29">
        <v>1</v>
      </c>
      <c r="F15" s="8">
        <f t="shared" si="0"/>
        <v>0</v>
      </c>
    </row>
    <row r="16" spans="1:9" ht="18.75">
      <c r="A16" s="6">
        <v>7</v>
      </c>
      <c r="B16" s="30"/>
      <c r="C16" s="30"/>
      <c r="D16" s="91" t="s">
        <v>116</v>
      </c>
      <c r="E16" s="29">
        <v>1</v>
      </c>
      <c r="F16" s="8">
        <f t="shared" si="0"/>
        <v>0</v>
      </c>
    </row>
    <row r="17" spans="1:6" ht="18.75">
      <c r="A17" s="6">
        <v>8</v>
      </c>
      <c r="B17" s="30"/>
      <c r="C17" s="30"/>
      <c r="D17" s="91" t="s">
        <v>116</v>
      </c>
      <c r="E17" s="29">
        <v>1</v>
      </c>
      <c r="F17" s="8">
        <f t="shared" si="0"/>
        <v>0</v>
      </c>
    </row>
    <row r="18" spans="1:6" ht="18.75">
      <c r="A18" s="6">
        <v>9</v>
      </c>
      <c r="B18" s="30"/>
      <c r="C18" s="30"/>
      <c r="D18" s="91" t="s">
        <v>116</v>
      </c>
      <c r="E18" s="29">
        <v>1</v>
      </c>
      <c r="F18" s="8">
        <f t="shared" si="0"/>
        <v>0</v>
      </c>
    </row>
    <row r="19" spans="1:6" ht="18.75">
      <c r="A19" s="6">
        <v>10</v>
      </c>
      <c r="B19" s="30"/>
      <c r="C19" s="30"/>
      <c r="D19" s="91" t="s">
        <v>116</v>
      </c>
      <c r="E19" s="29">
        <v>1</v>
      </c>
      <c r="F19" s="8">
        <f t="shared" si="0"/>
        <v>0</v>
      </c>
    </row>
    <row r="20" spans="1:6">
      <c r="A20" s="7" t="s">
        <v>6</v>
      </c>
      <c r="B20" s="116">
        <f>COUNTA(B10:B19)</f>
        <v>0</v>
      </c>
      <c r="C20" s="116"/>
      <c r="D20" s="116"/>
      <c r="E20" s="116"/>
      <c r="F20" s="4">
        <f>SUM(F10:F19)</f>
        <v>0</v>
      </c>
    </row>
    <row r="22" spans="1:6">
      <c r="B22" s="35" t="s">
        <v>121</v>
      </c>
      <c r="C22" s="35"/>
    </row>
  </sheetData>
  <sheetProtection password="C0B7" sheet="1" scenarios="1" formatCells="0"/>
  <mergeCells count="1">
    <mergeCell ref="B8:F8"/>
  </mergeCells>
  <dataValidations count="2">
    <dataValidation type="list" allowBlank="1" showInputMessage="1" showErrorMessage="1" sqref="I10">
      <formula1>$I$7:$I$8</formula1>
    </dataValidation>
    <dataValidation type="list" allowBlank="1" showInputMessage="1" showErrorMessage="1" sqref="D10:D19">
      <formula1>$I$7:$I$9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9"/>
  <dimension ref="A6:E73"/>
  <sheetViews>
    <sheetView workbookViewId="0"/>
  </sheetViews>
  <sheetFormatPr defaultRowHeight="15"/>
  <cols>
    <col min="2" max="2" width="41.42578125" customWidth="1"/>
    <col min="3" max="3" width="17.85546875" customWidth="1"/>
    <col min="4" max="4" width="18.28515625" customWidth="1"/>
    <col min="5" max="5" width="22.28515625" customWidth="1"/>
    <col min="6" max="6" width="13.28515625" customWidth="1"/>
  </cols>
  <sheetData>
    <row r="6" spans="1:5" ht="42.75" customHeight="1">
      <c r="A6" s="3"/>
      <c r="B6" s="163" t="s">
        <v>37</v>
      </c>
      <c r="C6" s="163"/>
      <c r="D6" s="163"/>
      <c r="E6" s="163"/>
    </row>
    <row r="7" spans="1:5" ht="47.25">
      <c r="A7" s="18" t="s">
        <v>5</v>
      </c>
      <c r="B7" s="21" t="s">
        <v>32</v>
      </c>
      <c r="C7" s="21" t="s">
        <v>33</v>
      </c>
      <c r="D7" s="21" t="s">
        <v>59</v>
      </c>
      <c r="E7" s="21" t="s">
        <v>34</v>
      </c>
    </row>
    <row r="8" spans="1:5" ht="18.75">
      <c r="A8" s="6">
        <v>1</v>
      </c>
      <c r="B8" s="65"/>
      <c r="C8" s="65"/>
      <c r="D8" s="65"/>
      <c r="E8" s="5">
        <f>IF(COUNTA(B8)=1,IF(COUNTA(C8)=1,IF(COUNTA(D8)=1,10,0),0),0)</f>
        <v>0</v>
      </c>
    </row>
    <row r="9" spans="1:5" ht="18.75">
      <c r="A9" s="6">
        <v>2</v>
      </c>
      <c r="B9" s="30"/>
      <c r="C9" s="30"/>
      <c r="D9" s="30"/>
      <c r="E9" s="5">
        <f t="shared" ref="E9:E19" si="0">IF(COUNTA(B9)=1,IF(COUNTA(C9)=1,IF(COUNTA(D9)=1,10,0),0),0)</f>
        <v>0</v>
      </c>
    </row>
    <row r="10" spans="1:5" ht="18.75">
      <c r="A10" s="6">
        <v>3</v>
      </c>
      <c r="B10" s="30"/>
      <c r="C10" s="30"/>
      <c r="D10" s="30"/>
      <c r="E10" s="5">
        <f t="shared" si="0"/>
        <v>0</v>
      </c>
    </row>
    <row r="11" spans="1:5" ht="18.75">
      <c r="A11" s="6">
        <v>4</v>
      </c>
      <c r="B11" s="30"/>
      <c r="C11" s="30"/>
      <c r="D11" s="30"/>
      <c r="E11" s="5">
        <f t="shared" si="0"/>
        <v>0</v>
      </c>
    </row>
    <row r="12" spans="1:5" ht="18.75">
      <c r="A12" s="6">
        <v>5</v>
      </c>
      <c r="B12" s="30"/>
      <c r="C12" s="30"/>
      <c r="D12" s="30"/>
      <c r="E12" s="5">
        <f t="shared" si="0"/>
        <v>0</v>
      </c>
    </row>
    <row r="13" spans="1:5" ht="18.75">
      <c r="A13" s="6">
        <v>6</v>
      </c>
      <c r="B13" s="30"/>
      <c r="C13" s="30"/>
      <c r="D13" s="30"/>
      <c r="E13" s="5">
        <f t="shared" si="0"/>
        <v>0</v>
      </c>
    </row>
    <row r="14" spans="1:5" ht="18.75">
      <c r="A14" s="6">
        <v>7</v>
      </c>
      <c r="B14" s="30"/>
      <c r="C14" s="30"/>
      <c r="D14" s="30"/>
      <c r="E14" s="5">
        <f t="shared" si="0"/>
        <v>0</v>
      </c>
    </row>
    <row r="15" spans="1:5" ht="18.75">
      <c r="A15" s="6">
        <v>8</v>
      </c>
      <c r="B15" s="30"/>
      <c r="C15" s="30"/>
      <c r="D15" s="30"/>
      <c r="E15" s="5">
        <f t="shared" si="0"/>
        <v>0</v>
      </c>
    </row>
    <row r="16" spans="1:5" ht="18.75">
      <c r="A16" s="6">
        <v>9</v>
      </c>
      <c r="B16" s="30"/>
      <c r="C16" s="30"/>
      <c r="D16" s="30"/>
      <c r="E16" s="5">
        <f t="shared" si="0"/>
        <v>0</v>
      </c>
    </row>
    <row r="17" spans="1:5" ht="18.75">
      <c r="A17" s="6">
        <v>10</v>
      </c>
      <c r="B17" s="30"/>
      <c r="C17" s="30"/>
      <c r="D17" s="30"/>
      <c r="E17" s="5">
        <f t="shared" si="0"/>
        <v>0</v>
      </c>
    </row>
    <row r="18" spans="1:5" ht="18.75">
      <c r="A18" s="6">
        <v>11</v>
      </c>
      <c r="B18" s="30"/>
      <c r="C18" s="30"/>
      <c r="D18" s="30"/>
      <c r="E18" s="5">
        <f t="shared" si="0"/>
        <v>0</v>
      </c>
    </row>
    <row r="19" spans="1:5" ht="18.75">
      <c r="A19" s="6">
        <v>12</v>
      </c>
      <c r="B19" s="30"/>
      <c r="C19" s="30"/>
      <c r="D19" s="30"/>
      <c r="E19" s="5">
        <f t="shared" si="0"/>
        <v>0</v>
      </c>
    </row>
    <row r="20" spans="1:5">
      <c r="A20" s="4"/>
      <c r="B20" s="7" t="s">
        <v>6</v>
      </c>
      <c r="C20" s="7">
        <f>COUNTA(C8:C19)</f>
        <v>0</v>
      </c>
      <c r="D20" s="7"/>
      <c r="E20" s="4">
        <f>SUM(E8:E19)</f>
        <v>0</v>
      </c>
    </row>
    <row r="21" spans="1:5">
      <c r="A21" s="35" t="s">
        <v>124</v>
      </c>
    </row>
    <row r="23" spans="1:5" ht="36.75" customHeight="1">
      <c r="A23" s="3"/>
      <c r="B23" s="163" t="s">
        <v>38</v>
      </c>
      <c r="C23" s="163"/>
      <c r="D23" s="163"/>
      <c r="E23" s="163"/>
    </row>
    <row r="24" spans="1:5" ht="45">
      <c r="A24" s="18" t="s">
        <v>5</v>
      </c>
      <c r="B24" s="22" t="s">
        <v>32</v>
      </c>
      <c r="C24" s="22" t="s">
        <v>59</v>
      </c>
      <c r="D24" s="22" t="s">
        <v>125</v>
      </c>
      <c r="E24" s="22" t="s">
        <v>34</v>
      </c>
    </row>
    <row r="25" spans="1:5" ht="18.75">
      <c r="A25" s="6">
        <v>1</v>
      </c>
      <c r="B25" s="65"/>
      <c r="C25" s="65"/>
      <c r="D25" s="66"/>
      <c r="E25" s="5">
        <f>IF(COUNTA(B25)=1,IF(COUNTA(C25)=1,IF(D25=0,0,IF(D25&lt;=1000000,25,IF(D25&gt;1000000,50,0))),0),0)</f>
        <v>0</v>
      </c>
    </row>
    <row r="26" spans="1:5" ht="18.75">
      <c r="A26" s="6">
        <v>2</v>
      </c>
      <c r="B26" s="30"/>
      <c r="C26" s="30"/>
      <c r="D26" s="31"/>
      <c r="E26" s="5">
        <f t="shared" ref="E26:E36" si="1">IF(COUNTA(B26)=1,IF(COUNTA(C26)=1,IF(D26=0,0,IF(D26&lt;=1000000,25,IF(D26&gt;1000000,50,0))),0),0)</f>
        <v>0</v>
      </c>
    </row>
    <row r="27" spans="1:5" ht="18.75">
      <c r="A27" s="6">
        <v>3</v>
      </c>
      <c r="B27" s="30"/>
      <c r="C27" s="30"/>
      <c r="D27" s="31"/>
      <c r="E27" s="5">
        <f t="shared" si="1"/>
        <v>0</v>
      </c>
    </row>
    <row r="28" spans="1:5" ht="18.75">
      <c r="A28" s="6">
        <v>4</v>
      </c>
      <c r="B28" s="30"/>
      <c r="C28" s="30"/>
      <c r="D28" s="31"/>
      <c r="E28" s="5">
        <f t="shared" si="1"/>
        <v>0</v>
      </c>
    </row>
    <row r="29" spans="1:5" ht="18.75">
      <c r="A29" s="6">
        <v>5</v>
      </c>
      <c r="B29" s="30"/>
      <c r="C29" s="30"/>
      <c r="D29" s="31"/>
      <c r="E29" s="5">
        <f t="shared" si="1"/>
        <v>0</v>
      </c>
    </row>
    <row r="30" spans="1:5" ht="18.75">
      <c r="A30" s="6">
        <v>6</v>
      </c>
      <c r="B30" s="30"/>
      <c r="C30" s="30"/>
      <c r="D30" s="31"/>
      <c r="E30" s="5">
        <f t="shared" si="1"/>
        <v>0</v>
      </c>
    </row>
    <row r="31" spans="1:5" ht="18.75">
      <c r="A31" s="6">
        <v>7</v>
      </c>
      <c r="B31" s="30"/>
      <c r="C31" s="30"/>
      <c r="D31" s="31"/>
      <c r="E31" s="5">
        <f t="shared" si="1"/>
        <v>0</v>
      </c>
    </row>
    <row r="32" spans="1:5" ht="18.75">
      <c r="A32" s="6">
        <v>8</v>
      </c>
      <c r="B32" s="30"/>
      <c r="C32" s="30"/>
      <c r="D32" s="31"/>
      <c r="E32" s="5">
        <f t="shared" si="1"/>
        <v>0</v>
      </c>
    </row>
    <row r="33" spans="1:5" ht="18.75">
      <c r="A33" s="6">
        <v>9</v>
      </c>
      <c r="B33" s="30"/>
      <c r="C33" s="30"/>
      <c r="D33" s="31"/>
      <c r="E33" s="5">
        <f t="shared" si="1"/>
        <v>0</v>
      </c>
    </row>
    <row r="34" spans="1:5" ht="18.75">
      <c r="A34" s="6">
        <v>10</v>
      </c>
      <c r="B34" s="30"/>
      <c r="C34" s="30"/>
      <c r="D34" s="31"/>
      <c r="E34" s="5">
        <f t="shared" si="1"/>
        <v>0</v>
      </c>
    </row>
    <row r="35" spans="1:5" ht="18.75">
      <c r="A35" s="6">
        <v>11</v>
      </c>
      <c r="B35" s="30"/>
      <c r="C35" s="30"/>
      <c r="D35" s="31"/>
      <c r="E35" s="5">
        <f t="shared" si="1"/>
        <v>0</v>
      </c>
    </row>
    <row r="36" spans="1:5" ht="18.75">
      <c r="A36" s="6">
        <v>12</v>
      </c>
      <c r="B36" s="30"/>
      <c r="C36" s="30"/>
      <c r="D36" s="31"/>
      <c r="E36" s="5">
        <f t="shared" si="1"/>
        <v>0</v>
      </c>
    </row>
    <row r="37" spans="1:5" ht="22.5" customHeight="1">
      <c r="A37" s="4"/>
      <c r="B37" s="7" t="s">
        <v>6</v>
      </c>
      <c r="C37" s="7">
        <f>COUNTA(C25:C36)</f>
        <v>0</v>
      </c>
      <c r="D37" s="4"/>
      <c r="E37" s="4">
        <f>SUM(E25:E36)</f>
        <v>0</v>
      </c>
    </row>
    <row r="38" spans="1:5">
      <c r="B38" s="35" t="s">
        <v>53</v>
      </c>
    </row>
    <row r="39" spans="1:5">
      <c r="B39" s="35" t="s">
        <v>214</v>
      </c>
    </row>
    <row r="41" spans="1:5">
      <c r="B41" s="35"/>
    </row>
    <row r="42" spans="1:5" ht="40.5" customHeight="1">
      <c r="A42" s="3"/>
      <c r="B42" s="163" t="s">
        <v>39</v>
      </c>
      <c r="C42" s="163"/>
      <c r="D42" s="163"/>
      <c r="E42" s="163"/>
    </row>
    <row r="43" spans="1:5" ht="45">
      <c r="A43" s="18" t="s">
        <v>5</v>
      </c>
      <c r="B43" s="22" t="s">
        <v>32</v>
      </c>
      <c r="C43" s="22" t="s">
        <v>33</v>
      </c>
      <c r="D43" s="22" t="s">
        <v>35</v>
      </c>
      <c r="E43" s="22" t="s">
        <v>34</v>
      </c>
    </row>
    <row r="44" spans="1:5" ht="18.75">
      <c r="A44" s="6">
        <v>1</v>
      </c>
      <c r="B44" s="65"/>
      <c r="C44" s="65"/>
      <c r="D44" s="65"/>
      <c r="E44" s="5">
        <f>IF(COUNTA(B44)=1,IF(COUNTA(C44)=1,IF(COUNTA(D44)=1,20,0),0),0)</f>
        <v>0</v>
      </c>
    </row>
    <row r="45" spans="1:5" ht="18.75">
      <c r="A45" s="6">
        <v>2</v>
      </c>
      <c r="B45" s="30"/>
      <c r="C45" s="30"/>
      <c r="D45" s="30"/>
      <c r="E45" s="5">
        <f t="shared" ref="E45:E55" si="2">IF(COUNTA(B45)=1,IF(COUNTA(C45)=1,IF(COUNTA(D45)=1,10,0),0),0)</f>
        <v>0</v>
      </c>
    </row>
    <row r="46" spans="1:5" ht="18.75">
      <c r="A46" s="6">
        <v>3</v>
      </c>
      <c r="B46" s="30"/>
      <c r="C46" s="30"/>
      <c r="D46" s="30"/>
      <c r="E46" s="5">
        <f t="shared" si="2"/>
        <v>0</v>
      </c>
    </row>
    <row r="47" spans="1:5" ht="18.75">
      <c r="A47" s="6">
        <v>4</v>
      </c>
      <c r="B47" s="30"/>
      <c r="C47" s="30"/>
      <c r="D47" s="30"/>
      <c r="E47" s="5">
        <f t="shared" si="2"/>
        <v>0</v>
      </c>
    </row>
    <row r="48" spans="1:5" ht="18.75">
      <c r="A48" s="6">
        <v>5</v>
      </c>
      <c r="B48" s="30"/>
      <c r="C48" s="30"/>
      <c r="D48" s="30"/>
      <c r="E48" s="5">
        <f t="shared" si="2"/>
        <v>0</v>
      </c>
    </row>
    <row r="49" spans="1:5" ht="18.75">
      <c r="A49" s="6">
        <v>6</v>
      </c>
      <c r="B49" s="30"/>
      <c r="C49" s="30"/>
      <c r="D49" s="30"/>
      <c r="E49" s="5">
        <f t="shared" si="2"/>
        <v>0</v>
      </c>
    </row>
    <row r="50" spans="1:5" ht="18.75">
      <c r="A50" s="6">
        <v>7</v>
      </c>
      <c r="B50" s="30"/>
      <c r="C50" s="30"/>
      <c r="D50" s="30"/>
      <c r="E50" s="5">
        <f t="shared" si="2"/>
        <v>0</v>
      </c>
    </row>
    <row r="51" spans="1:5" ht="18.75">
      <c r="A51" s="6">
        <v>8</v>
      </c>
      <c r="B51" s="30"/>
      <c r="C51" s="30"/>
      <c r="D51" s="30"/>
      <c r="E51" s="5">
        <f t="shared" si="2"/>
        <v>0</v>
      </c>
    </row>
    <row r="52" spans="1:5" ht="18.75">
      <c r="A52" s="6">
        <v>9</v>
      </c>
      <c r="B52" s="30"/>
      <c r="C52" s="30"/>
      <c r="D52" s="30"/>
      <c r="E52" s="5">
        <f t="shared" si="2"/>
        <v>0</v>
      </c>
    </row>
    <row r="53" spans="1:5" ht="18.75">
      <c r="A53" s="6">
        <v>10</v>
      </c>
      <c r="B53" s="30"/>
      <c r="C53" s="30"/>
      <c r="D53" s="30"/>
      <c r="E53" s="5">
        <f t="shared" si="2"/>
        <v>0</v>
      </c>
    </row>
    <row r="54" spans="1:5" ht="18.75">
      <c r="A54" s="6">
        <v>11</v>
      </c>
      <c r="B54" s="30"/>
      <c r="C54" s="30"/>
      <c r="D54" s="30"/>
      <c r="E54" s="5">
        <f t="shared" si="2"/>
        <v>0</v>
      </c>
    </row>
    <row r="55" spans="1:5" ht="18.75">
      <c r="A55" s="6">
        <v>12</v>
      </c>
      <c r="B55" s="30"/>
      <c r="C55" s="30"/>
      <c r="D55" s="30"/>
      <c r="E55" s="5">
        <f t="shared" si="2"/>
        <v>0</v>
      </c>
    </row>
    <row r="56" spans="1:5">
      <c r="A56" s="4"/>
      <c r="B56" s="7" t="s">
        <v>6</v>
      </c>
      <c r="C56" s="7">
        <f>COUNTA(C44:C55)</f>
        <v>0</v>
      </c>
      <c r="D56" s="7"/>
      <c r="E56" s="4">
        <f>SUM(E44:E55)</f>
        <v>0</v>
      </c>
    </row>
    <row r="59" spans="1:5" ht="41.25" customHeight="1">
      <c r="A59" s="3"/>
      <c r="B59" s="163" t="s">
        <v>40</v>
      </c>
      <c r="C59" s="163"/>
      <c r="D59" s="163"/>
      <c r="E59" s="163"/>
    </row>
    <row r="60" spans="1:5" ht="45">
      <c r="A60" s="18" t="s">
        <v>5</v>
      </c>
      <c r="B60" s="22" t="s">
        <v>32</v>
      </c>
      <c r="C60" s="22" t="s">
        <v>35</v>
      </c>
      <c r="D60" s="22" t="s">
        <v>36</v>
      </c>
      <c r="E60" s="22" t="s">
        <v>34</v>
      </c>
    </row>
    <row r="61" spans="1:5" ht="18.75">
      <c r="A61" s="6">
        <v>1</v>
      </c>
      <c r="B61" s="66"/>
      <c r="C61" s="65"/>
      <c r="D61" s="66"/>
      <c r="E61" s="5">
        <f>IF(COUNTA(B61)=1,IF(COUNTA(C61)=1,IF(D61=0,0,IF(D61&lt;=1000000,50,IF(D61&gt;1000000,100,0))),0),0)</f>
        <v>0</v>
      </c>
    </row>
    <row r="62" spans="1:5" ht="18.75">
      <c r="A62" s="6">
        <v>2</v>
      </c>
      <c r="B62" s="30"/>
      <c r="C62" s="30"/>
      <c r="D62" s="31"/>
      <c r="E62" s="5">
        <f t="shared" ref="E62:E72" si="3">IF(D62=0,0,IF(D62&lt;=1000000,100,IF(D62&gt;1000000,200)))</f>
        <v>0</v>
      </c>
    </row>
    <row r="63" spans="1:5" ht="18.75">
      <c r="A63" s="6">
        <v>3</v>
      </c>
      <c r="B63" s="30"/>
      <c r="C63" s="30"/>
      <c r="D63" s="31"/>
      <c r="E63" s="5">
        <f t="shared" si="3"/>
        <v>0</v>
      </c>
    </row>
    <row r="64" spans="1:5" ht="18.75">
      <c r="A64" s="6">
        <v>4</v>
      </c>
      <c r="B64" s="30"/>
      <c r="C64" s="30"/>
      <c r="D64" s="31"/>
      <c r="E64" s="5">
        <f t="shared" si="3"/>
        <v>0</v>
      </c>
    </row>
    <row r="65" spans="1:5" ht="18.75">
      <c r="A65" s="6">
        <v>5</v>
      </c>
      <c r="B65" s="30"/>
      <c r="C65" s="30"/>
      <c r="D65" s="31"/>
      <c r="E65" s="5">
        <f t="shared" si="3"/>
        <v>0</v>
      </c>
    </row>
    <row r="66" spans="1:5" ht="18.75">
      <c r="A66" s="6">
        <v>6</v>
      </c>
      <c r="B66" s="30"/>
      <c r="C66" s="30"/>
      <c r="D66" s="31"/>
      <c r="E66" s="5">
        <f t="shared" si="3"/>
        <v>0</v>
      </c>
    </row>
    <row r="67" spans="1:5" ht="18.75">
      <c r="A67" s="6">
        <v>7</v>
      </c>
      <c r="B67" s="30"/>
      <c r="C67" s="30"/>
      <c r="D67" s="31"/>
      <c r="E67" s="5">
        <f t="shared" si="3"/>
        <v>0</v>
      </c>
    </row>
    <row r="68" spans="1:5" ht="18.75">
      <c r="A68" s="6">
        <v>8</v>
      </c>
      <c r="B68" s="30"/>
      <c r="C68" s="30"/>
      <c r="D68" s="31"/>
      <c r="E68" s="5">
        <f t="shared" si="3"/>
        <v>0</v>
      </c>
    </row>
    <row r="69" spans="1:5" ht="18.75">
      <c r="A69" s="6">
        <v>9</v>
      </c>
      <c r="B69" s="30"/>
      <c r="C69" s="30"/>
      <c r="D69" s="31"/>
      <c r="E69" s="5">
        <f t="shared" si="3"/>
        <v>0</v>
      </c>
    </row>
    <row r="70" spans="1:5" ht="18.75">
      <c r="A70" s="6">
        <v>10</v>
      </c>
      <c r="B70" s="30"/>
      <c r="C70" s="30"/>
      <c r="D70" s="31"/>
      <c r="E70" s="5">
        <f t="shared" si="3"/>
        <v>0</v>
      </c>
    </row>
    <row r="71" spans="1:5" ht="18.75">
      <c r="A71" s="6">
        <v>11</v>
      </c>
      <c r="B71" s="30"/>
      <c r="C71" s="30"/>
      <c r="D71" s="31"/>
      <c r="E71" s="5">
        <f t="shared" si="3"/>
        <v>0</v>
      </c>
    </row>
    <row r="72" spans="1:5" ht="18.75">
      <c r="A72" s="6">
        <v>12</v>
      </c>
      <c r="B72" s="30"/>
      <c r="C72" s="30"/>
      <c r="D72" s="31"/>
      <c r="E72" s="5">
        <f t="shared" si="3"/>
        <v>0</v>
      </c>
    </row>
    <row r="73" spans="1:5">
      <c r="A73" s="4"/>
      <c r="B73" s="7" t="s">
        <v>6</v>
      </c>
      <c r="C73" s="7">
        <f>COUNTA(C61:C72)</f>
        <v>0</v>
      </c>
      <c r="D73" s="4"/>
      <c r="E73" s="4">
        <f>SUM(E61:E72)</f>
        <v>0</v>
      </c>
    </row>
  </sheetData>
  <sheetProtection password="C0B7" sheet="1" objects="1" scenarios="1" formatCells="0"/>
  <protectedRanges>
    <protectedRange sqref="B8:D19 B25:D36 B44:D55 B61:D72" name="Диапазон1_1_1_1"/>
  </protectedRanges>
  <mergeCells count="4">
    <mergeCell ref="B59:E59"/>
    <mergeCell ref="B23:E23"/>
    <mergeCell ref="B42:E42"/>
    <mergeCell ref="B6:E6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"/>
  <dimension ref="A1:F27"/>
  <sheetViews>
    <sheetView workbookViewId="0"/>
  </sheetViews>
  <sheetFormatPr defaultRowHeight="15"/>
  <cols>
    <col min="2" max="2" width="50.5703125" customWidth="1"/>
    <col min="3" max="3" width="19.42578125" customWidth="1"/>
    <col min="4" max="4" width="13.85546875" customWidth="1"/>
    <col min="5" max="5" width="15" customWidth="1"/>
    <col min="6" max="6" width="13.7109375" customWidth="1"/>
  </cols>
  <sheetData>
    <row r="1" spans="1:6">
      <c r="B1" s="64" t="s">
        <v>152</v>
      </c>
    </row>
    <row r="7" spans="1:6" ht="22.5">
      <c r="A7" s="164" t="s">
        <v>48</v>
      </c>
      <c r="B7" s="164"/>
      <c r="C7" s="164"/>
      <c r="D7" s="164"/>
      <c r="E7" s="164"/>
      <c r="F7" s="164"/>
    </row>
    <row r="8" spans="1:6" ht="63">
      <c r="A8" s="12" t="s">
        <v>5</v>
      </c>
      <c r="B8" s="21" t="s">
        <v>50</v>
      </c>
      <c r="C8" s="24" t="s">
        <v>49</v>
      </c>
      <c r="D8" s="24" t="s">
        <v>13</v>
      </c>
      <c r="E8" s="24" t="s">
        <v>30</v>
      </c>
      <c r="F8" s="11" t="s">
        <v>2</v>
      </c>
    </row>
    <row r="9" spans="1:6" ht="18.75">
      <c r="A9" s="6">
        <v>1</v>
      </c>
      <c r="B9" s="80"/>
      <c r="C9" s="80"/>
      <c r="D9" s="82"/>
      <c r="E9" s="5">
        <v>1.5</v>
      </c>
      <c r="F9" s="8">
        <f>D9*E9</f>
        <v>0</v>
      </c>
    </row>
    <row r="10" spans="1:6" ht="18.75">
      <c r="A10" s="6">
        <v>2</v>
      </c>
      <c r="B10" s="30"/>
      <c r="C10" s="30"/>
      <c r="D10" s="29"/>
      <c r="E10" s="5">
        <v>1.5</v>
      </c>
      <c r="F10" s="8">
        <f t="shared" ref="F10:F24" si="0">D10*E10</f>
        <v>0</v>
      </c>
    </row>
    <row r="11" spans="1:6" ht="18.75">
      <c r="A11" s="6">
        <v>3</v>
      </c>
      <c r="B11" s="30"/>
      <c r="C11" s="30"/>
      <c r="D11" s="29"/>
      <c r="E11" s="5">
        <v>1.5</v>
      </c>
      <c r="F11" s="8">
        <f t="shared" si="0"/>
        <v>0</v>
      </c>
    </row>
    <row r="12" spans="1:6" ht="18.75">
      <c r="A12" s="6">
        <v>4</v>
      </c>
      <c r="B12" s="30"/>
      <c r="C12" s="30"/>
      <c r="D12" s="29"/>
      <c r="E12" s="5">
        <v>1.5</v>
      </c>
      <c r="F12" s="8">
        <f t="shared" si="0"/>
        <v>0</v>
      </c>
    </row>
    <row r="13" spans="1:6" ht="18.75">
      <c r="A13" s="6">
        <v>5</v>
      </c>
      <c r="B13" s="30"/>
      <c r="C13" s="30"/>
      <c r="D13" s="29"/>
      <c r="E13" s="5">
        <v>1.5</v>
      </c>
      <c r="F13" s="8">
        <f t="shared" si="0"/>
        <v>0</v>
      </c>
    </row>
    <row r="14" spans="1:6" ht="18.75">
      <c r="A14" s="6">
        <v>6</v>
      </c>
      <c r="B14" s="30"/>
      <c r="C14" s="30"/>
      <c r="D14" s="29"/>
      <c r="E14" s="5">
        <v>1.5</v>
      </c>
      <c r="F14" s="8">
        <f t="shared" si="0"/>
        <v>0</v>
      </c>
    </row>
    <row r="15" spans="1:6" ht="18.75">
      <c r="A15" s="6">
        <v>7</v>
      </c>
      <c r="B15" s="30"/>
      <c r="C15" s="30"/>
      <c r="D15" s="29"/>
      <c r="E15" s="5">
        <v>1.5</v>
      </c>
      <c r="F15" s="8">
        <f t="shared" si="0"/>
        <v>0</v>
      </c>
    </row>
    <row r="16" spans="1:6" ht="18.75">
      <c r="A16" s="6">
        <v>8</v>
      </c>
      <c r="B16" s="30"/>
      <c r="C16" s="30"/>
      <c r="D16" s="29"/>
      <c r="E16" s="5">
        <v>1.5</v>
      </c>
      <c r="F16" s="8">
        <f t="shared" si="0"/>
        <v>0</v>
      </c>
    </row>
    <row r="17" spans="1:6" ht="18.75">
      <c r="A17" s="6">
        <v>9</v>
      </c>
      <c r="B17" s="30"/>
      <c r="C17" s="30"/>
      <c r="D17" s="29"/>
      <c r="E17" s="5">
        <v>1.5</v>
      </c>
      <c r="F17" s="8">
        <f t="shared" ref="F17:F23" si="1">D17*E17</f>
        <v>0</v>
      </c>
    </row>
    <row r="18" spans="1:6" ht="18.75">
      <c r="A18" s="6">
        <v>10</v>
      </c>
      <c r="B18" s="30"/>
      <c r="C18" s="30"/>
      <c r="D18" s="29"/>
      <c r="E18" s="5">
        <v>1.5</v>
      </c>
      <c r="F18" s="8">
        <f t="shared" si="1"/>
        <v>0</v>
      </c>
    </row>
    <row r="19" spans="1:6" ht="18.75">
      <c r="A19" s="6">
        <v>11</v>
      </c>
      <c r="B19" s="30"/>
      <c r="C19" s="30"/>
      <c r="D19" s="29"/>
      <c r="E19" s="5">
        <v>1.5</v>
      </c>
      <c r="F19" s="8">
        <f t="shared" si="1"/>
        <v>0</v>
      </c>
    </row>
    <row r="20" spans="1:6" ht="18.75">
      <c r="A20" s="6">
        <v>12</v>
      </c>
      <c r="B20" s="30"/>
      <c r="C20" s="30"/>
      <c r="D20" s="29"/>
      <c r="E20" s="5">
        <v>1.5</v>
      </c>
      <c r="F20" s="8">
        <f t="shared" si="1"/>
        <v>0</v>
      </c>
    </row>
    <row r="21" spans="1:6" ht="18.75">
      <c r="A21" s="6">
        <v>13</v>
      </c>
      <c r="B21" s="30"/>
      <c r="C21" s="30"/>
      <c r="D21" s="29"/>
      <c r="E21" s="5">
        <v>1.5</v>
      </c>
      <c r="F21" s="8">
        <f t="shared" si="1"/>
        <v>0</v>
      </c>
    </row>
    <row r="22" spans="1:6" ht="18.75">
      <c r="A22" s="6">
        <v>14</v>
      </c>
      <c r="B22" s="30"/>
      <c r="C22" s="30"/>
      <c r="D22" s="29"/>
      <c r="E22" s="5">
        <v>1.5</v>
      </c>
      <c r="F22" s="8">
        <f t="shared" si="1"/>
        <v>0</v>
      </c>
    </row>
    <row r="23" spans="1:6" ht="18.75">
      <c r="A23" s="6">
        <v>15</v>
      </c>
      <c r="B23" s="30"/>
      <c r="C23" s="30"/>
      <c r="D23" s="29"/>
      <c r="E23" s="5">
        <v>1.5</v>
      </c>
      <c r="F23" s="8">
        <f t="shared" si="1"/>
        <v>0</v>
      </c>
    </row>
    <row r="24" spans="1:6" ht="18.75">
      <c r="A24" s="6">
        <v>16</v>
      </c>
      <c r="B24" s="30"/>
      <c r="C24" s="30"/>
      <c r="D24" s="29"/>
      <c r="E24" s="5">
        <v>1.5</v>
      </c>
      <c r="F24" s="8">
        <f t="shared" si="0"/>
        <v>0</v>
      </c>
    </row>
    <row r="25" spans="1:6">
      <c r="A25" s="7" t="s">
        <v>6</v>
      </c>
      <c r="B25" s="7"/>
      <c r="C25" s="7"/>
      <c r="D25" s="7">
        <f>SUM(D9:D24)</f>
        <v>0</v>
      </c>
      <c r="E25" s="7"/>
      <c r="F25" s="7">
        <f>SUM(F9:F24)</f>
        <v>0</v>
      </c>
    </row>
    <row r="27" spans="1:6">
      <c r="B27" s="35" t="s">
        <v>151</v>
      </c>
    </row>
  </sheetData>
  <sheetProtection password="C0B7" sheet="1" objects="1" scenarios="1" formatCells="0"/>
  <protectedRanges>
    <protectedRange sqref="B9:E24" name="Диапазон1_2_1"/>
  </protectedRanges>
  <mergeCells count="1">
    <mergeCell ref="A7:F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Итоговый расчет</vt:lpstr>
      <vt:lpstr>Публикации</vt:lpstr>
      <vt:lpstr>Цитируемость</vt:lpstr>
      <vt:lpstr> Монографии и учебники</vt:lpstr>
      <vt:lpstr>Конференции</vt:lpstr>
      <vt:lpstr>Патенты</vt:lpstr>
      <vt:lpstr>Научное руководство</vt:lpstr>
      <vt:lpstr>Привлечение внебюджетн. средств</vt:lpstr>
      <vt:lpstr>Выступления в СМИ</vt:lpstr>
      <vt:lpstr>Опытно-экспериментальная</vt:lpstr>
      <vt:lpstr>Образоват. деятельность</vt:lpstr>
      <vt:lpstr>Награды</vt:lpstr>
      <vt:lpstr>Защита диссертаций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Dubovik</dc:creator>
  <cp:lastModifiedBy>pokalyukmv</cp:lastModifiedBy>
  <cp:lastPrinted>2014-02-18T09:32:12Z</cp:lastPrinted>
  <dcterms:created xsi:type="dcterms:W3CDTF">2011-01-26T08:55:02Z</dcterms:created>
  <dcterms:modified xsi:type="dcterms:W3CDTF">2014-03-18T12:41:44Z</dcterms:modified>
</cp:coreProperties>
</file>